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105" windowHeight="12180" activeTab="1"/>
  </bookViews>
  <sheets>
    <sheet name="Сырьё лето" sheetId="3" r:id="rId1"/>
    <sheet name="Меню лето" sheetId="4" r:id="rId2"/>
  </sheets>
  <calcPr calcId="152511" iterateDelta="1E-4"/>
</workbook>
</file>

<file path=xl/calcChain.xml><?xml version="1.0" encoding="utf-8"?>
<calcChain xmlns="http://schemas.openxmlformats.org/spreadsheetml/2006/main">
  <c r="F34" i="4" l="1"/>
  <c r="F70" i="4"/>
  <c r="F104" i="4"/>
  <c r="H104" i="4" s="1"/>
  <c r="H34" i="4"/>
  <c r="H8" i="4"/>
  <c r="F169" i="3" l="1"/>
  <c r="I169" i="3" s="1"/>
  <c r="AF131" i="3" s="1"/>
  <c r="AF132" i="3" s="1"/>
  <c r="E169" i="3"/>
  <c r="H169" i="3" s="1"/>
  <c r="F168" i="3"/>
  <c r="I168" i="3" s="1"/>
  <c r="AE131" i="3" s="1"/>
  <c r="AE132" i="3" s="1"/>
  <c r="E168" i="3"/>
  <c r="H168" i="3" s="1"/>
  <c r="I167" i="3"/>
  <c r="F167" i="3"/>
  <c r="E167" i="3"/>
  <c r="H167" i="3" s="1"/>
  <c r="I166" i="3"/>
  <c r="F166" i="3"/>
  <c r="E166" i="3"/>
  <c r="H166" i="3" s="1"/>
  <c r="I165" i="3"/>
  <c r="AC131" i="3" s="1"/>
  <c r="AC132" i="3" s="1"/>
  <c r="F165" i="3"/>
  <c r="E165" i="3"/>
  <c r="H165" i="3" s="1"/>
  <c r="F164" i="3"/>
  <c r="I164" i="3" s="1"/>
  <c r="AB131" i="3" s="1"/>
  <c r="AB132" i="3" s="1"/>
  <c r="E164" i="3"/>
  <c r="H164" i="3" s="1"/>
  <c r="F163" i="3"/>
  <c r="I163" i="3" s="1"/>
  <c r="AA131" i="3" s="1"/>
  <c r="AA132" i="3" s="1"/>
  <c r="E163" i="3"/>
  <c r="H163" i="3" s="1"/>
  <c r="I162" i="3"/>
  <c r="Z131" i="3" s="1"/>
  <c r="Z132" i="3" s="1"/>
  <c r="F162" i="3"/>
  <c r="E162" i="3"/>
  <c r="H162" i="3" s="1"/>
  <c r="I161" i="3"/>
  <c r="Y131" i="3" s="1"/>
  <c r="Y132" i="3" s="1"/>
  <c r="F161" i="3"/>
  <c r="E161" i="3"/>
  <c r="H161" i="3" s="1"/>
  <c r="F160" i="3"/>
  <c r="I160" i="3" s="1"/>
  <c r="X131" i="3" s="1"/>
  <c r="X132" i="3" s="1"/>
  <c r="E160" i="3"/>
  <c r="H160" i="3" s="1"/>
  <c r="F159" i="3"/>
  <c r="I159" i="3" s="1"/>
  <c r="W131" i="3" s="1"/>
  <c r="W132" i="3" s="1"/>
  <c r="E159" i="3"/>
  <c r="H159" i="3" s="1"/>
  <c r="I158" i="3"/>
  <c r="V131" i="3" s="1"/>
  <c r="V132" i="3" s="1"/>
  <c r="F158" i="3"/>
  <c r="E158" i="3"/>
  <c r="H158" i="3" s="1"/>
  <c r="I157" i="3"/>
  <c r="U131" i="3" s="1"/>
  <c r="U132" i="3" s="1"/>
  <c r="F157" i="3"/>
  <c r="E157" i="3"/>
  <c r="H157" i="3" s="1"/>
  <c r="F156" i="3"/>
  <c r="I156" i="3" s="1"/>
  <c r="T131" i="3" s="1"/>
  <c r="T132" i="3" s="1"/>
  <c r="E156" i="3"/>
  <c r="H156" i="3" s="1"/>
  <c r="F155" i="3"/>
  <c r="I155" i="3" s="1"/>
  <c r="S131" i="3" s="1"/>
  <c r="S132" i="3" s="1"/>
  <c r="E155" i="3"/>
  <c r="H155" i="3" s="1"/>
  <c r="I154" i="3"/>
  <c r="F154" i="3"/>
  <c r="E154" i="3"/>
  <c r="H154" i="3" s="1"/>
  <c r="I153" i="3"/>
  <c r="Q131" i="3" s="1"/>
  <c r="Q132" i="3" s="1"/>
  <c r="F153" i="3"/>
  <c r="E153" i="3"/>
  <c r="H153" i="3" s="1"/>
  <c r="F152" i="3"/>
  <c r="I152" i="3" s="1"/>
  <c r="P131" i="3" s="1"/>
  <c r="P132" i="3" s="1"/>
  <c r="E152" i="3"/>
  <c r="H152" i="3" s="1"/>
  <c r="F151" i="3"/>
  <c r="I151" i="3" s="1"/>
  <c r="O131" i="3" s="1"/>
  <c r="O132" i="3" s="1"/>
  <c r="E151" i="3"/>
  <c r="H151" i="3" s="1"/>
  <c r="I150" i="3"/>
  <c r="F150" i="3"/>
  <c r="E150" i="3"/>
  <c r="H150" i="3" s="1"/>
  <c r="I149" i="3"/>
  <c r="M131" i="3" s="1"/>
  <c r="M132" i="3" s="1"/>
  <c r="F149" i="3"/>
  <c r="E149" i="3"/>
  <c r="H149" i="3" s="1"/>
  <c r="F148" i="3"/>
  <c r="I148" i="3" s="1"/>
  <c r="L131" i="3" s="1"/>
  <c r="L132" i="3" s="1"/>
  <c r="E148" i="3"/>
  <c r="H148" i="3" s="1"/>
  <c r="F147" i="3"/>
  <c r="I147" i="3" s="1"/>
  <c r="K131" i="3" s="1"/>
  <c r="K132" i="3" s="1"/>
  <c r="E147" i="3"/>
  <c r="H147" i="3" s="1"/>
  <c r="F146" i="3"/>
  <c r="I146" i="3" s="1"/>
  <c r="J131" i="3" s="1"/>
  <c r="J132" i="3" s="1"/>
  <c r="E146" i="3"/>
  <c r="H146" i="3" s="1"/>
  <c r="I145" i="3"/>
  <c r="I131" i="3" s="1"/>
  <c r="I132" i="3" s="1"/>
  <c r="F145" i="3"/>
  <c r="E145" i="3"/>
  <c r="H145" i="3" s="1"/>
  <c r="F144" i="3"/>
  <c r="I144" i="3" s="1"/>
  <c r="H131" i="3" s="1"/>
  <c r="H132" i="3" s="1"/>
  <c r="E144" i="3"/>
  <c r="H144" i="3" s="1"/>
  <c r="F143" i="3"/>
  <c r="I143" i="3" s="1"/>
  <c r="G131" i="3" s="1"/>
  <c r="G132" i="3" s="1"/>
  <c r="E143" i="3"/>
  <c r="H143" i="3" s="1"/>
  <c r="I142" i="3"/>
  <c r="F131" i="3" s="1"/>
  <c r="F132" i="3" s="1"/>
  <c r="F142" i="3"/>
  <c r="E142" i="3"/>
  <c r="H142" i="3" s="1"/>
  <c r="I141" i="3"/>
  <c r="E131" i="3" s="1"/>
  <c r="E132" i="3" s="1"/>
  <c r="F141" i="3"/>
  <c r="E141" i="3"/>
  <c r="H141" i="3" s="1"/>
  <c r="F140" i="3"/>
  <c r="I140" i="3" s="1"/>
  <c r="D131" i="3" s="1"/>
  <c r="D132" i="3" s="1"/>
  <c r="E140" i="3"/>
  <c r="H140" i="3" s="1"/>
  <c r="AD131" i="3"/>
  <c r="AD132" i="3" s="1"/>
  <c r="R131" i="3"/>
  <c r="R132" i="3" s="1"/>
  <c r="N131" i="3"/>
  <c r="N132" i="3" s="1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H127" i="3"/>
  <c r="G127" i="3"/>
  <c r="F127" i="3"/>
  <c r="E127" i="3"/>
  <c r="D127" i="3"/>
  <c r="C127" i="3"/>
  <c r="J118" i="3"/>
  <c r="J127" i="3" s="1"/>
  <c r="I118" i="3"/>
  <c r="I127" i="3" s="1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I114" i="3"/>
  <c r="H114" i="3"/>
  <c r="F114" i="3"/>
  <c r="E114" i="3"/>
  <c r="D114" i="3"/>
  <c r="C114" i="3"/>
  <c r="G108" i="3"/>
  <c r="G114" i="3" s="1"/>
  <c r="J106" i="3"/>
  <c r="J114" i="3" s="1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I88" i="3"/>
  <c r="H88" i="3"/>
  <c r="G88" i="3"/>
  <c r="F88" i="3"/>
  <c r="E88" i="3"/>
  <c r="D88" i="3"/>
  <c r="C88" i="3"/>
  <c r="J81" i="3"/>
  <c r="J88" i="3" s="1"/>
  <c r="J80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I63" i="3"/>
  <c r="H63" i="3"/>
  <c r="G63" i="3"/>
  <c r="F63" i="3"/>
  <c r="E63" i="3"/>
  <c r="D63" i="3"/>
  <c r="C63" i="3"/>
  <c r="J55" i="3"/>
  <c r="J63" i="3" s="1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H51" i="3"/>
  <c r="G51" i="3"/>
  <c r="F51" i="3"/>
  <c r="E51" i="3"/>
  <c r="D51" i="3"/>
  <c r="C51" i="3"/>
  <c r="J44" i="3"/>
  <c r="I44" i="3"/>
  <c r="I51" i="3" s="1"/>
  <c r="J42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I25" i="3"/>
  <c r="H25" i="3"/>
  <c r="G25" i="3"/>
  <c r="F25" i="3"/>
  <c r="E25" i="3"/>
  <c r="D25" i="3"/>
  <c r="C25" i="3"/>
  <c r="J17" i="3"/>
  <c r="J25" i="3" s="1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M12" i="3"/>
  <c r="L12" i="3"/>
  <c r="K12" i="3"/>
  <c r="I12" i="3"/>
  <c r="H12" i="3"/>
  <c r="G12" i="3"/>
  <c r="F12" i="3"/>
  <c r="E12" i="3"/>
  <c r="D12" i="3"/>
  <c r="C12" i="3"/>
  <c r="N5" i="3"/>
  <c r="N12" i="3" s="1"/>
  <c r="J5" i="3"/>
  <c r="J12" i="3" s="1"/>
  <c r="O130" i="3" l="1"/>
  <c r="S130" i="3"/>
  <c r="S133" i="3" s="1"/>
  <c r="W130" i="3"/>
  <c r="AA130" i="3"/>
  <c r="AE130" i="3"/>
  <c r="K130" i="3"/>
  <c r="J51" i="3"/>
  <c r="G130" i="3"/>
  <c r="G133" i="3" s="1"/>
  <c r="M130" i="3"/>
  <c r="M133" i="3" s="1"/>
  <c r="U130" i="3"/>
  <c r="U133" i="3" s="1"/>
  <c r="Y130" i="3"/>
  <c r="Y133" i="3" s="1"/>
  <c r="Q130" i="3"/>
  <c r="Q133" i="3" s="1"/>
  <c r="AC130" i="3"/>
  <c r="AC133" i="3" s="1"/>
  <c r="D130" i="3"/>
  <c r="D133" i="3" s="1"/>
  <c r="K133" i="3"/>
  <c r="F130" i="3"/>
  <c r="F133" i="3" s="1"/>
  <c r="N130" i="3"/>
  <c r="N133" i="3" s="1"/>
  <c r="R130" i="3"/>
  <c r="R133" i="3" s="1"/>
  <c r="V130" i="3"/>
  <c r="V133" i="3" s="1"/>
  <c r="Z130" i="3"/>
  <c r="Z133" i="3" s="1"/>
  <c r="AD130" i="3"/>
  <c r="AD133" i="3" s="1"/>
  <c r="I130" i="3"/>
  <c r="I133" i="3" s="1"/>
  <c r="E130" i="3"/>
  <c r="E133" i="3" s="1"/>
  <c r="H130" i="3"/>
  <c r="H133" i="3" s="1"/>
  <c r="O133" i="3"/>
  <c r="W133" i="3"/>
  <c r="AA133" i="3"/>
  <c r="AE133" i="3"/>
  <c r="J130" i="3"/>
  <c r="J133" i="3" s="1"/>
  <c r="L130" i="3"/>
  <c r="L133" i="3" s="1"/>
  <c r="P130" i="3"/>
  <c r="P133" i="3" s="1"/>
  <c r="T130" i="3"/>
  <c r="T133" i="3" s="1"/>
  <c r="X130" i="3"/>
  <c r="X133" i="3" s="1"/>
  <c r="AB130" i="3"/>
  <c r="AB133" i="3" s="1"/>
  <c r="AF130" i="3"/>
  <c r="AF133" i="3" s="1"/>
  <c r="G76" i="4" l="1"/>
  <c r="F76" i="4"/>
  <c r="E76" i="4"/>
  <c r="H98" i="4"/>
  <c r="G28" i="4"/>
  <c r="F28" i="4"/>
  <c r="E28" i="4"/>
  <c r="S117" i="4"/>
  <c r="S94" i="4"/>
  <c r="S82" i="4"/>
  <c r="E71" i="4"/>
  <c r="F71" i="4"/>
  <c r="G71" i="4"/>
  <c r="I71" i="4"/>
  <c r="J71" i="4"/>
  <c r="K71" i="4"/>
  <c r="L71" i="4"/>
  <c r="M71" i="4"/>
  <c r="N71" i="4"/>
  <c r="O71" i="4"/>
  <c r="P71" i="4"/>
  <c r="Q71" i="4"/>
  <c r="R71" i="4"/>
  <c r="S71" i="4"/>
  <c r="D71" i="4"/>
  <c r="S59" i="4"/>
  <c r="E48" i="4"/>
  <c r="F48" i="4"/>
  <c r="G48" i="4"/>
  <c r="I48" i="4"/>
  <c r="J48" i="4"/>
  <c r="K48" i="4"/>
  <c r="L48" i="4"/>
  <c r="M48" i="4"/>
  <c r="N48" i="4"/>
  <c r="O48" i="4"/>
  <c r="P48" i="4"/>
  <c r="Q48" i="4"/>
  <c r="R48" i="4"/>
  <c r="S48" i="4"/>
  <c r="D48" i="4"/>
  <c r="S35" i="4"/>
  <c r="S24" i="4"/>
  <c r="K13" i="4"/>
  <c r="L13" i="4"/>
  <c r="R13" i="4"/>
  <c r="S13" i="4"/>
  <c r="E105" i="4"/>
  <c r="F105" i="4"/>
  <c r="G105" i="4"/>
  <c r="I105" i="4"/>
  <c r="J105" i="4"/>
  <c r="K105" i="4"/>
  <c r="L105" i="4"/>
  <c r="M105" i="4"/>
  <c r="N105" i="4"/>
  <c r="O105" i="4"/>
  <c r="P105" i="4"/>
  <c r="Q105" i="4"/>
  <c r="R105" i="4"/>
  <c r="S105" i="4"/>
  <c r="D105" i="4"/>
  <c r="S128" i="4" l="1"/>
  <c r="H54" i="4"/>
  <c r="H109" i="4"/>
  <c r="H110" i="4"/>
  <c r="H111" i="4"/>
  <c r="H112" i="4"/>
  <c r="H113" i="4"/>
  <c r="H114" i="4"/>
  <c r="H115" i="4"/>
  <c r="G116" i="4"/>
  <c r="F116" i="4"/>
  <c r="E116" i="4"/>
  <c r="H103" i="4"/>
  <c r="H101" i="4"/>
  <c r="H100" i="4"/>
  <c r="H92" i="4"/>
  <c r="H91" i="4"/>
  <c r="H90" i="4"/>
  <c r="H87" i="4"/>
  <c r="H88" i="4"/>
  <c r="H89" i="4"/>
  <c r="H93" i="4"/>
  <c r="H86" i="4"/>
  <c r="H76" i="4"/>
  <c r="H77" i="4"/>
  <c r="H78" i="4"/>
  <c r="H79" i="4"/>
  <c r="H80" i="4"/>
  <c r="H75" i="4"/>
  <c r="H70" i="4"/>
  <c r="H64" i="4"/>
  <c r="H65" i="4"/>
  <c r="H66" i="4"/>
  <c r="H67" i="4"/>
  <c r="H68" i="4"/>
  <c r="H69" i="4"/>
  <c r="H63" i="4"/>
  <c r="H53" i="4"/>
  <c r="H55" i="4"/>
  <c r="H56" i="4"/>
  <c r="H57" i="4"/>
  <c r="H58" i="4"/>
  <c r="H52" i="4"/>
  <c r="H40" i="4"/>
  <c r="H41" i="4"/>
  <c r="H42" i="4"/>
  <c r="H43" i="4"/>
  <c r="H44" i="4"/>
  <c r="H45" i="4"/>
  <c r="H39" i="4"/>
  <c r="Q30" i="4"/>
  <c r="N30" i="4"/>
  <c r="G30" i="4"/>
  <c r="H30" i="4" s="1"/>
  <c r="H29" i="4"/>
  <c r="H31" i="4"/>
  <c r="H32" i="4"/>
  <c r="H33" i="4"/>
  <c r="H99" i="4"/>
  <c r="H28" i="4"/>
  <c r="H17" i="4"/>
  <c r="H19" i="4"/>
  <c r="H20" i="4"/>
  <c r="H21" i="4"/>
  <c r="H22" i="4"/>
  <c r="H16" i="4"/>
  <c r="H12" i="4"/>
  <c r="D13" i="4"/>
  <c r="H7" i="4"/>
  <c r="H5" i="4"/>
  <c r="H10" i="4"/>
  <c r="H11" i="4"/>
  <c r="H6" i="4"/>
  <c r="H48" i="4" l="1"/>
  <c r="H105" i="4"/>
  <c r="H71" i="4"/>
  <c r="H116" i="4"/>
  <c r="D35" i="4" l="1"/>
  <c r="I82" i="4"/>
  <c r="J82" i="4"/>
  <c r="K82" i="4"/>
  <c r="L82" i="4"/>
  <c r="M82" i="4"/>
  <c r="N82" i="4"/>
  <c r="O82" i="4"/>
  <c r="P82" i="4"/>
  <c r="Q82" i="4"/>
  <c r="R82" i="4"/>
  <c r="D82" i="4"/>
  <c r="F59" i="4"/>
  <c r="L59" i="4"/>
  <c r="D59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D117" i="4"/>
  <c r="D24" i="4" l="1"/>
  <c r="G94" i="4" l="1"/>
  <c r="F94" i="4"/>
  <c r="I94" i="4"/>
  <c r="J94" i="4"/>
  <c r="K94" i="4"/>
  <c r="L94" i="4"/>
  <c r="M94" i="4"/>
  <c r="N94" i="4"/>
  <c r="O94" i="4"/>
  <c r="P94" i="4"/>
  <c r="Q94" i="4"/>
  <c r="R94" i="4"/>
  <c r="D94" i="4"/>
  <c r="E94" i="4" l="1"/>
  <c r="H94" i="4"/>
  <c r="G81" i="4" l="1"/>
  <c r="G82" i="4" s="1"/>
  <c r="F81" i="4"/>
  <c r="F82" i="4" s="1"/>
  <c r="E81" i="4"/>
  <c r="R59" i="4"/>
  <c r="Q59" i="4"/>
  <c r="P59" i="4"/>
  <c r="O59" i="4"/>
  <c r="N59" i="4"/>
  <c r="M59" i="4"/>
  <c r="K59" i="4"/>
  <c r="J59" i="4"/>
  <c r="I59" i="4"/>
  <c r="G59" i="4"/>
  <c r="E59" i="4"/>
  <c r="P35" i="4"/>
  <c r="K35" i="4"/>
  <c r="J35" i="4"/>
  <c r="I35" i="4"/>
  <c r="G35" i="4"/>
  <c r="L35" i="4"/>
  <c r="F35" i="4"/>
  <c r="E35" i="4"/>
  <c r="R24" i="4"/>
  <c r="Q24" i="4"/>
  <c r="P24" i="4"/>
  <c r="O24" i="4"/>
  <c r="N24" i="4"/>
  <c r="M24" i="4"/>
  <c r="L24" i="4"/>
  <c r="J24" i="4"/>
  <c r="G24" i="4"/>
  <c r="Q9" i="4"/>
  <c r="Q13" i="4" s="1"/>
  <c r="P9" i="4"/>
  <c r="P13" i="4" s="1"/>
  <c r="O9" i="4"/>
  <c r="O13" i="4" s="1"/>
  <c r="N9" i="4"/>
  <c r="N13" i="4" s="1"/>
  <c r="M9" i="4"/>
  <c r="M13" i="4" s="1"/>
  <c r="J9" i="4"/>
  <c r="J13" i="4" s="1"/>
  <c r="I9" i="4"/>
  <c r="I13" i="4" s="1"/>
  <c r="G9" i="4"/>
  <c r="G13" i="4" s="1"/>
  <c r="F9" i="4"/>
  <c r="F13" i="4" s="1"/>
  <c r="E9" i="4"/>
  <c r="E13" i="4" s="1"/>
  <c r="P128" i="4" l="1"/>
  <c r="G128" i="4"/>
  <c r="L128" i="4"/>
  <c r="J128" i="4"/>
  <c r="E82" i="4"/>
  <c r="H81" i="4"/>
  <c r="H82" i="4" s="1"/>
  <c r="N35" i="4"/>
  <c r="N128" i="4" s="1"/>
  <c r="R35" i="4"/>
  <c r="R128" i="4" s="1"/>
  <c r="E24" i="4"/>
  <c r="H18" i="4"/>
  <c r="H9" i="4"/>
  <c r="H13" i="4" s="1"/>
  <c r="I24" i="4"/>
  <c r="I128" i="4" s="1"/>
  <c r="M35" i="4"/>
  <c r="M128" i="4" s="1"/>
  <c r="Q35" i="4"/>
  <c r="Q128" i="4" s="1"/>
  <c r="O35" i="4"/>
  <c r="O128" i="4" s="1"/>
  <c r="F24" i="4"/>
  <c r="F128" i="4" s="1"/>
  <c r="K24" i="4"/>
  <c r="K128" i="4" s="1"/>
  <c r="H59" i="4"/>
  <c r="E128" i="4" l="1"/>
  <c r="H35" i="4"/>
  <c r="H24" i="4"/>
  <c r="H128" i="4" l="1"/>
</calcChain>
</file>

<file path=xl/sharedStrings.xml><?xml version="1.0" encoding="utf-8"?>
<sst xmlns="http://schemas.openxmlformats.org/spreadsheetml/2006/main" count="337" uniqueCount="179">
  <si>
    <t>Фрукты свежие</t>
  </si>
  <si>
    <t>№ поСб</t>
  </si>
  <si>
    <t>Название</t>
  </si>
  <si>
    <t>Выход</t>
  </si>
  <si>
    <t>Мясо</t>
  </si>
  <si>
    <t>Птица</t>
  </si>
  <si>
    <t>Рыба</t>
  </si>
  <si>
    <t>Яйцо</t>
  </si>
  <si>
    <t>Картофель</t>
  </si>
  <si>
    <t>Соки</t>
  </si>
  <si>
    <t>Хлеб ржан</t>
  </si>
  <si>
    <t>Хлеб пшенич</t>
  </si>
  <si>
    <t>Крупы, бобовые</t>
  </si>
  <si>
    <t>Мука пшеничн</t>
  </si>
  <si>
    <t>Масло раст</t>
  </si>
  <si>
    <t>Чай</t>
  </si>
  <si>
    <t>Какао-порошок</t>
  </si>
  <si>
    <t>Сахар</t>
  </si>
  <si>
    <t>Дрожжи</t>
  </si>
  <si>
    <t>Масло слив</t>
  </si>
  <si>
    <t>Итого</t>
  </si>
  <si>
    <t>Отклонение (+/- 5 %)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</si>
  <si>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</si>
  <si>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</si>
  <si>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</si>
  <si>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</si>
  <si>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</si>
  <si>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</si>
  <si>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</si>
  <si>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</si>
  <si>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</si>
  <si>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</si>
  <si>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</si>
  <si>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</si>
  <si>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</si>
  <si>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Запеканка из творога</t>
  </si>
  <si>
    <t>Сметана</t>
  </si>
  <si>
    <t>Компот из сухофруктов</t>
  </si>
  <si>
    <t>Молоко</t>
  </si>
  <si>
    <t>Сыр</t>
  </si>
  <si>
    <t>Макарон. издел</t>
  </si>
  <si>
    <t>Хлеб ржаной                </t>
  </si>
  <si>
    <t>7-11 лет</t>
  </si>
  <si>
    <t>Итого за сутки, нетто</t>
  </si>
  <si>
    <t>Сухофрукты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</si>
  <si>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</si>
  <si>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</si>
  <si>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</si>
  <si>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</si>
  <si>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</si>
  <si>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</si>
  <si>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</si>
  <si>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</si>
  <si>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</si>
  <si>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</si>
  <si>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</si>
  <si>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</si>
  <si>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Кондит. изделия</t>
  </si>
  <si>
    <t>Соль йодир.</t>
  </si>
  <si>
    <t>Яйцо,  1 шт.      </t>
  </si>
  <si>
    <t>ИТОГО (меню фактически)</t>
  </si>
  <si>
    <t>Напиток из сухофруктов</t>
  </si>
  <si>
    <t xml:space="preserve">Суп крестьянский с крупой </t>
  </si>
  <si>
    <t xml:space="preserve">Хлеб пшеничный </t>
  </si>
  <si>
    <t xml:space="preserve">Хлеб ржаной </t>
  </si>
  <si>
    <t xml:space="preserve">Рыбы припущенная </t>
  </si>
  <si>
    <t>Картофельное пюре</t>
  </si>
  <si>
    <t>Борщ с картофелем и фасолью</t>
  </si>
  <si>
    <t xml:space="preserve">Картофель отварной </t>
  </si>
  <si>
    <t>Рассольник по-ленинградски</t>
  </si>
  <si>
    <t xml:space="preserve">Рыба тушенная в томате с овощами </t>
  </si>
  <si>
    <t xml:space="preserve">Молоко </t>
  </si>
  <si>
    <t>Кисломолочные</t>
  </si>
  <si>
    <t>Творог</t>
  </si>
  <si>
    <t>Фрукты</t>
  </si>
  <si>
    <t>на 10 дней</t>
  </si>
  <si>
    <t>Рагу из овощей</t>
  </si>
  <si>
    <t xml:space="preserve">Фрукты </t>
  </si>
  <si>
    <t xml:space="preserve">Борщ </t>
  </si>
  <si>
    <t>Борщ с капустой и картофелем</t>
  </si>
  <si>
    <t>Шницель натуральный рубленный</t>
  </si>
  <si>
    <t>Щи из свежей капусты с картофелем</t>
  </si>
  <si>
    <t>Л 145</t>
  </si>
  <si>
    <t>Суп летний овощной</t>
  </si>
  <si>
    <t xml:space="preserve">Чай с сахаром         </t>
  </si>
  <si>
    <t>№ рецептуры</t>
  </si>
  <si>
    <t>Наименование блюда</t>
  </si>
  <si>
    <t>Выход, г</t>
  </si>
  <si>
    <t>Пищевые вещества</t>
  </si>
  <si>
    <t>Энергетическая ценность</t>
  </si>
  <si>
    <t>Витамины</t>
  </si>
  <si>
    <t>Минеральные вещества</t>
  </si>
  <si>
    <t>Б</t>
  </si>
  <si>
    <t>Ж</t>
  </si>
  <si>
    <t>У</t>
  </si>
  <si>
    <t>В1</t>
  </si>
  <si>
    <t>В2</t>
  </si>
  <si>
    <t>С</t>
  </si>
  <si>
    <t>А</t>
  </si>
  <si>
    <t>Е</t>
  </si>
  <si>
    <t>Кальций (мг)</t>
  </si>
  <si>
    <t>Фосфор (мг)</t>
  </si>
  <si>
    <t>Магний (мг)</t>
  </si>
  <si>
    <t>Железо (мг)</t>
  </si>
  <si>
    <t>Фрукты (бананы)</t>
  </si>
  <si>
    <t>обед 35 %</t>
  </si>
  <si>
    <r>
      <rPr>
        <b/>
        <sz val="11"/>
        <rFont val="Times New Roman"/>
        <family val="1"/>
        <charset val="204"/>
      </rPr>
      <t>Примерное меню обедов для обучающихся 1-4-х классов</t>
    </r>
    <r>
      <rPr>
        <b/>
        <sz val="10"/>
        <rFont val="Times New Roman"/>
        <family val="1"/>
        <charset val="204"/>
      </rPr>
      <t xml:space="preserve"> (лето-осень)</t>
    </r>
  </si>
  <si>
    <t>по СанПиН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</si>
  <si>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</si>
  <si>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</si>
  <si>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</si>
  <si>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</si>
  <si>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</si>
  <si>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</si>
  <si>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>Субпродукты (печень, язык, сердце) Колбасные изделия</t>
  </si>
  <si>
    <t>Субпродукты / Колбасн изд.</t>
  </si>
  <si>
    <t>Каша вязкая (ячневая, или перловая, или рисовая, или из хлопьев "Геркулес")</t>
  </si>
  <si>
    <t>Каша вязкая (гречневая, или пшенная, или пшеичная, или овсяная)</t>
  </si>
  <si>
    <t>Комплекс 1</t>
  </si>
  <si>
    <t>Комплекс 2</t>
  </si>
  <si>
    <t>Комплекс 3</t>
  </si>
  <si>
    <t>Комплекс 4</t>
  </si>
  <si>
    <t>Комплекс 5</t>
  </si>
  <si>
    <t>Комплекс 6</t>
  </si>
  <si>
    <t>Комплекс 7</t>
  </si>
  <si>
    <t>Комплекс 8</t>
  </si>
  <si>
    <t>Комплекс 9</t>
  </si>
  <si>
    <t>Комплекс 10</t>
  </si>
  <si>
    <t xml:space="preserve">Сосиска запеченная с сыром  </t>
  </si>
  <si>
    <t xml:space="preserve">фир </t>
  </si>
  <si>
    <t xml:space="preserve">Компот из фруктов </t>
  </si>
  <si>
    <t xml:space="preserve">Запеканка из творога </t>
  </si>
  <si>
    <t>ф</t>
  </si>
  <si>
    <t xml:space="preserve">Птица запеченная </t>
  </si>
  <si>
    <t>Омлет с сыром</t>
  </si>
  <si>
    <t xml:space="preserve">Котлеты или биточки рыбные </t>
  </si>
  <si>
    <t>Суп картофельный с мясными фрикадельками</t>
  </si>
  <si>
    <t>Суп из овощей</t>
  </si>
  <si>
    <t>Каша расыпчатая (рисовая)</t>
  </si>
  <si>
    <t>Л135</t>
  </si>
  <si>
    <t xml:space="preserve">Макаронные изделия отварные с овощами </t>
  </si>
  <si>
    <t xml:space="preserve">Суп с макронными изделиями </t>
  </si>
  <si>
    <t>Гуляш</t>
  </si>
  <si>
    <t>Пирог фруктовый "Кубанский"</t>
  </si>
  <si>
    <t xml:space="preserve">Овощи натуральные </t>
  </si>
  <si>
    <t xml:space="preserve">   фрикадельки мясные</t>
  </si>
  <si>
    <t>Соус сметанный сладкий</t>
  </si>
  <si>
    <t xml:space="preserve">Кондитерское изделие </t>
  </si>
  <si>
    <t xml:space="preserve">Компот фруктово-ягодный </t>
  </si>
  <si>
    <t>Овощи натуральные</t>
  </si>
  <si>
    <t>Цинк</t>
  </si>
  <si>
    <t>Йод</t>
  </si>
  <si>
    <t>завтрак 25 %</t>
  </si>
  <si>
    <t>Сок натуральный</t>
  </si>
  <si>
    <t xml:space="preserve">Компот из ягод </t>
  </si>
  <si>
    <t xml:space="preserve">Рыба припущенная </t>
  </si>
  <si>
    <t>0.01</t>
  </si>
  <si>
    <t>0.015</t>
  </si>
  <si>
    <t xml:space="preserve">Комплекс 1 </t>
  </si>
  <si>
    <t>Кисломолочный продукт</t>
  </si>
  <si>
    <t xml:space="preserve"> </t>
  </si>
  <si>
    <t>кКал</t>
  </si>
  <si>
    <t>Л 147</t>
  </si>
  <si>
    <t>Бобовые отварные (зеленый горошек консервированный)</t>
  </si>
  <si>
    <t>Зеленый горошек консервированный</t>
  </si>
  <si>
    <t>256/330</t>
  </si>
  <si>
    <t>88Ф</t>
  </si>
  <si>
    <t>392Ф</t>
  </si>
  <si>
    <t xml:space="preserve">Чай с молоком     </t>
  </si>
  <si>
    <t>Ф</t>
  </si>
  <si>
    <t>98Ф</t>
  </si>
  <si>
    <t xml:space="preserve">Чай с молоком        </t>
  </si>
  <si>
    <t>Л147</t>
  </si>
  <si>
    <t>ИТОГО (норм. за 10 дней)</t>
  </si>
  <si>
    <t>Норма на 1 день  (обед 35 %)</t>
  </si>
  <si>
    <t>Среднее за 10 дней (фактич.)</t>
  </si>
  <si>
    <t>Итого за день по СанПиН</t>
  </si>
  <si>
    <t>Каша рассыпчатая (рисовая)</t>
  </si>
  <si>
    <t>Мясо тушеное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</si>
</sst>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4" fillId="0" borderId="1" xfId="0" applyFont="1" applyFill="1" applyBorder="1"/>
    <xf numFmtId="0" fontId="4" fillId="0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3" borderId="1" xfId="0" applyFont="1" applyFill="1" applyBorder="1"/>
    <xf numFmtId="0" fontId="4" fillId="0" borderId="2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4" fillId="3" borderId="4" xfId="0" applyFont="1" applyFill="1" applyBorder="1"/>
    <xf numFmtId="0" fontId="3" fillId="3" borderId="1" xfId="0" applyFont="1" applyFill="1" applyBorder="1" applyAlignment="1">
      <alignment horizontal="center" wrapText="1"/>
    </xf>
    <xf numFmtId="2" fontId="5" fillId="0" borderId="4" xfId="0" applyNumberFormat="1" applyFont="1" applyBorder="1" applyAlignment="1">
      <alignment horizontal="left" vertical="center"/>
    </xf>
    <xf numFmtId="2" fontId="5" fillId="0" borderId="8" xfId="0" applyNumberFormat="1" applyFont="1" applyBorder="1" applyAlignment="1">
      <alignment horizontal="left" vertical="center"/>
    </xf>
    <xf numFmtId="2" fontId="7" fillId="9" borderId="1" xfId="0" applyNumberFormat="1" applyFont="1" applyFill="1" applyBorder="1" applyAlignment="1"/>
    <xf numFmtId="2" fontId="7" fillId="9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/>
    <xf numFmtId="2" fontId="7" fillId="3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Border="1"/>
    <xf numFmtId="1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/>
    <xf numFmtId="1" fontId="7" fillId="2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1" fontId="7" fillId="0" borderId="1" xfId="0" applyNumberFormat="1" applyFont="1" applyBorder="1"/>
    <xf numFmtId="2" fontId="7" fillId="9" borderId="1" xfId="0" applyNumberFormat="1" applyFont="1" applyFill="1" applyBorder="1"/>
    <xf numFmtId="2" fontId="5" fillId="2" borderId="1" xfId="0" applyNumberFormat="1" applyFont="1" applyFill="1" applyBorder="1" applyAlignment="1">
      <alignment horizontal="left" indent="1"/>
    </xf>
    <xf numFmtId="2" fontId="7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7" fillId="10" borderId="1" xfId="0" applyNumberFormat="1" applyFont="1" applyFill="1" applyBorder="1"/>
    <xf numFmtId="2" fontId="5" fillId="8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7" fillId="3" borderId="4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/>
    <xf numFmtId="2" fontId="7" fillId="0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vertical="center"/>
    </xf>
    <xf numFmtId="2" fontId="7" fillId="3" borderId="4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right"/>
    </xf>
    <xf numFmtId="2" fontId="2" fillId="3" borderId="1" xfId="0" applyNumberFormat="1" applyFont="1" applyFill="1" applyBorder="1"/>
    <xf numFmtId="0" fontId="8" fillId="0" borderId="0" xfId="0" applyFont="1"/>
    <xf numFmtId="0" fontId="9" fillId="0" borderId="0" xfId="0" applyFont="1"/>
    <xf numFmtId="2" fontId="7" fillId="10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0" fontId="5" fillId="0" borderId="8" xfId="0" applyNumberFormat="1" applyFont="1" applyBorder="1" applyAlignment="1">
      <alignment horizontal="left" vertical="center"/>
    </xf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3" fillId="2" borderId="1" xfId="0" applyNumberFormat="1" applyFont="1" applyFill="1" applyBorder="1"/>
    <xf numFmtId="0" fontId="7" fillId="2" borderId="1" xfId="0" applyNumberFormat="1" applyFont="1" applyFill="1" applyBorder="1" applyAlignment="1">
      <alignment horizontal="right"/>
    </xf>
    <xf numFmtId="0" fontId="7" fillId="3" borderId="1" xfId="0" applyNumberFormat="1" applyFont="1" applyFill="1" applyBorder="1" applyAlignment="1">
      <alignment horizontal="right"/>
    </xf>
    <xf numFmtId="0" fontId="7" fillId="9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/>
    <xf numFmtId="0" fontId="5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4" fillId="3" borderId="2" xfId="0" applyNumberFormat="1" applyFont="1" applyFill="1" applyBorder="1"/>
    <xf numFmtId="0" fontId="4" fillId="3" borderId="3" xfId="0" applyNumberFormat="1" applyFont="1" applyFill="1" applyBorder="1"/>
    <xf numFmtId="0" fontId="7" fillId="10" borderId="1" xfId="0" applyNumberFormat="1" applyFont="1" applyFill="1" applyBorder="1" applyAlignment="1">
      <alignment horizontal="right"/>
    </xf>
    <xf numFmtId="2" fontId="5" fillId="8" borderId="9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3" fillId="3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4" fillId="4" borderId="0" xfId="0" applyFont="1" applyFill="1"/>
    <xf numFmtId="0" fontId="3" fillId="3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3" borderId="1" xfId="0" applyFont="1" applyFill="1" applyBorder="1"/>
    <xf numFmtId="0" fontId="3" fillId="3" borderId="10" xfId="0" applyFont="1" applyFill="1" applyBorder="1"/>
    <xf numFmtId="0" fontId="3" fillId="4" borderId="10" xfId="0" applyFont="1" applyFill="1" applyBorder="1"/>
    <xf numFmtId="0" fontId="3" fillId="4" borderId="0" xfId="0" applyFont="1" applyFill="1"/>
    <xf numFmtId="0" fontId="11" fillId="3" borderId="0" xfId="0" applyFont="1" applyFill="1"/>
    <xf numFmtId="0" fontId="11" fillId="4" borderId="0" xfId="0" applyFont="1" applyFill="1"/>
    <xf numFmtId="0" fontId="12" fillId="3" borderId="0" xfId="0" applyFont="1" applyFill="1"/>
    <xf numFmtId="0" fontId="11" fillId="6" borderId="0" xfId="0" applyFont="1" applyFill="1"/>
    <xf numFmtId="2" fontId="7" fillId="5" borderId="1" xfId="0" applyNumberFormat="1" applyFont="1" applyFill="1" applyBorder="1" applyAlignment="1">
      <alignment horizontal="right"/>
    </xf>
    <xf numFmtId="0" fontId="7" fillId="5" borderId="3" xfId="0" applyNumberFormat="1" applyFont="1" applyFill="1" applyBorder="1" applyAlignment="1">
      <alignment horizontal="center"/>
    </xf>
    <xf numFmtId="2" fontId="7" fillId="5" borderId="1" xfId="0" applyNumberFormat="1" applyFont="1" applyFill="1" applyBorder="1"/>
    <xf numFmtId="0" fontId="7" fillId="5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5" borderId="1" xfId="0" applyFill="1" applyBorder="1"/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Border="1"/>
    <xf numFmtId="0" fontId="4" fillId="0" borderId="1" xfId="0" applyNumberFormat="1" applyFont="1" applyBorder="1" applyAlignment="1">
      <alignment horizontal="right"/>
    </xf>
    <xf numFmtId="0" fontId="0" fillId="0" borderId="0" xfId="0"/>
    <xf numFmtId="0" fontId="4" fillId="0" borderId="1" xfId="0" applyFont="1" applyFill="1" applyBorder="1"/>
    <xf numFmtId="0" fontId="4" fillId="0" borderId="0" xfId="0" applyFont="1" applyFill="1"/>
    <xf numFmtId="0" fontId="4" fillId="3" borderId="1" xfId="0" applyFont="1" applyFill="1" applyBorder="1"/>
    <xf numFmtId="0" fontId="4" fillId="0" borderId="2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3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2" fontId="7" fillId="9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/>
    <xf numFmtId="2" fontId="7" fillId="0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vertical="center"/>
    </xf>
    <xf numFmtId="0" fontId="9" fillId="0" borderId="0" xfId="0" applyFont="1"/>
    <xf numFmtId="2" fontId="7" fillId="10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2" xfId="0" applyFont="1" applyFill="1" applyBorder="1" applyAlignment="1">
      <alignment horizontal="center" wrapText="1"/>
    </xf>
    <xf numFmtId="2" fontId="7" fillId="5" borderId="1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5" borderId="1" xfId="0" applyFont="1" applyFill="1" applyBorder="1"/>
    <xf numFmtId="0" fontId="7" fillId="0" borderId="1" xfId="0" applyFont="1" applyBorder="1"/>
    <xf numFmtId="2" fontId="13" fillId="0" borderId="1" xfId="0" applyNumberFormat="1" applyFont="1" applyBorder="1"/>
    <xf numFmtId="0" fontId="7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1" fontId="13" fillId="0" borderId="1" xfId="0" applyNumberFormat="1" applyFont="1" applyBorder="1"/>
    <xf numFmtId="0" fontId="0" fillId="0" borderId="0" xfId="0" applyFont="1"/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wrapText="1"/>
    </xf>
    <xf numFmtId="0" fontId="7" fillId="4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3" borderId="1" xfId="0" applyFont="1" applyFill="1" applyBorder="1"/>
    <xf numFmtId="0" fontId="7" fillId="0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7" fillId="2" borderId="1" xfId="0" applyFont="1" applyFill="1" applyBorder="1"/>
    <xf numFmtId="0" fontId="7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indent="1"/>
    </xf>
    <xf numFmtId="0" fontId="7" fillId="3" borderId="0" xfId="0" applyFont="1" applyFill="1" applyBorder="1" applyAlignment="1">
      <alignment horizontal="center"/>
    </xf>
    <xf numFmtId="0" fontId="7" fillId="3" borderId="2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3" xfId="0" applyFont="1" applyFill="1" applyBorder="1"/>
    <xf numFmtId="0" fontId="7" fillId="2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indent="1"/>
    </xf>
    <xf numFmtId="0" fontId="7" fillId="4" borderId="5" xfId="0" applyFont="1" applyFill="1" applyBorder="1"/>
    <xf numFmtId="0" fontId="7" fillId="0" borderId="0" xfId="0" applyFont="1" applyFill="1" applyAlignment="1">
      <alignment horizontal="center"/>
    </xf>
    <xf numFmtId="0" fontId="7" fillId="3" borderId="3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indent="1"/>
    </xf>
    <xf numFmtId="0" fontId="5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 wrapText="1"/>
    </xf>
    <xf numFmtId="0" fontId="7" fillId="3" borderId="0" xfId="0" applyFont="1" applyFill="1"/>
    <xf numFmtId="0" fontId="5" fillId="3" borderId="3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indent="1"/>
    </xf>
    <xf numFmtId="0" fontId="7" fillId="3" borderId="5" xfId="0" applyFont="1" applyFill="1" applyBorder="1"/>
    <xf numFmtId="0" fontId="7" fillId="3" borderId="3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2" fontId="5" fillId="6" borderId="1" xfId="0" applyNumberFormat="1" applyFont="1" applyFill="1" applyBorder="1"/>
    <xf numFmtId="0" fontId="7" fillId="0" borderId="0" xfId="0" applyFont="1"/>
    <xf numFmtId="0" fontId="7" fillId="7" borderId="1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vertical="center" wrapText="1"/>
    </xf>
    <xf numFmtId="0" fontId="7" fillId="0" borderId="5" xfId="0" applyFont="1" applyBorder="1"/>
    <xf numFmtId="0" fontId="7" fillId="3" borderId="0" xfId="0" applyFont="1" applyFill="1" applyBorder="1"/>
    <xf numFmtId="0" fontId="7" fillId="3" borderId="2" xfId="0" applyFont="1" applyFill="1" applyBorder="1" applyAlignment="1">
      <alignment horizontal="center"/>
    </xf>
    <xf numFmtId="0" fontId="0" fillId="8" borderId="1" xfId="0" applyFill="1" applyBorder="1"/>
    <xf numFmtId="2" fontId="6" fillId="11" borderId="1" xfId="0" applyNumberFormat="1" applyFont="1" applyFill="1" applyBorder="1"/>
    <xf numFmtId="0" fontId="13" fillId="11" borderId="1" xfId="0" applyNumberFormat="1" applyFont="1" applyFill="1" applyBorder="1" applyAlignment="1">
      <alignment horizontal="right"/>
    </xf>
    <xf numFmtId="2" fontId="6" fillId="11" borderId="1" xfId="0" applyNumberFormat="1" applyFont="1" applyFill="1" applyBorder="1" applyAlignment="1">
      <alignment horizontal="right"/>
    </xf>
    <xf numFmtId="2" fontId="10" fillId="11" borderId="1" xfId="0" applyNumberFormat="1" applyFont="1" applyFill="1" applyBorder="1" applyAlignment="1">
      <alignment horizontal="left"/>
    </xf>
    <xf numFmtId="0" fontId="7" fillId="11" borderId="1" xfId="0" applyNumberFormat="1" applyFont="1" applyFill="1" applyBorder="1" applyAlignment="1">
      <alignment horizontal="right"/>
    </xf>
    <xf numFmtId="0" fontId="10" fillId="11" borderId="1" xfId="0" applyNumberFormat="1" applyFont="1" applyFill="1" applyBorder="1" applyAlignment="1">
      <alignment horizontal="right"/>
    </xf>
    <xf numFmtId="2" fontId="10" fillId="11" borderId="1" xfId="0" applyNumberFormat="1" applyFont="1" applyFill="1" applyBorder="1" applyAlignment="1">
      <alignment horizontal="right"/>
    </xf>
    <xf numFmtId="0" fontId="5" fillId="4" borderId="4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7" borderId="1" xfId="0" applyFont="1" applyFill="1" applyBorder="1" applyAlignment="1">
      <alignment vertical="center" wrapText="1"/>
    </xf>
    <xf numFmtId="2" fontId="5" fillId="9" borderId="4" xfId="0" applyNumberFormat="1" applyFont="1" applyFill="1" applyBorder="1" applyAlignment="1">
      <alignment horizontal="center" wrapText="1"/>
    </xf>
    <xf numFmtId="2" fontId="5" fillId="9" borderId="3" xfId="0" applyNumberFormat="1" applyFont="1" applyFill="1" applyBorder="1" applyAlignment="1">
      <alignment horizontal="center" wrapText="1"/>
    </xf>
    <xf numFmtId="2" fontId="5" fillId="9" borderId="4" xfId="0" applyNumberFormat="1" applyFont="1" applyFill="1" applyBorder="1" applyAlignment="1">
      <alignment horizontal="center" vertical="center" wrapText="1"/>
    </xf>
    <xf numFmtId="2" fontId="5" fillId="9" borderId="3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center" wrapText="1"/>
    </xf>
    <xf numFmtId="2" fontId="5" fillId="5" borderId="3" xfId="0" applyNumberFormat="1" applyFont="1" applyFill="1" applyBorder="1" applyAlignment="1">
      <alignment horizontal="center" wrapText="1"/>
    </xf>
    <xf numFmtId="2" fontId="5" fillId="5" borderId="4" xfId="0" applyNumberFormat="1" applyFont="1" applyFill="1" applyBorder="1" applyAlignment="1">
      <alignment horizontal="center"/>
    </xf>
    <xf numFmtId="2" fontId="5" fillId="5" borderId="8" xfId="0" applyNumberFormat="1" applyFont="1" applyFill="1" applyBorder="1" applyAlignment="1">
      <alignment horizontal="center"/>
    </xf>
    <xf numFmtId="2" fontId="5" fillId="8" borderId="5" xfId="0" applyNumberFormat="1" applyFont="1" applyFill="1" applyBorder="1" applyAlignment="1">
      <alignment horizontal="center" vertical="top" wrapText="1"/>
    </xf>
    <xf numFmtId="2" fontId="5" fillId="8" borderId="2" xfId="0" applyNumberFormat="1" applyFont="1" applyFill="1" applyBorder="1" applyAlignment="1">
      <alignment horizontal="center" vertical="top" wrapText="1"/>
    </xf>
    <xf numFmtId="0" fontId="5" fillId="8" borderId="5" xfId="0" applyNumberFormat="1" applyFont="1" applyFill="1" applyBorder="1" applyAlignment="1">
      <alignment horizontal="center" vertical="center" wrapText="1"/>
    </xf>
    <xf numFmtId="0" fontId="5" fillId="8" borderId="2" xfId="0" applyNumberFormat="1" applyFont="1" applyFill="1" applyBorder="1" applyAlignment="1">
      <alignment horizontal="center" vertical="center" wrapText="1"/>
    </xf>
    <xf numFmtId="2" fontId="5" fillId="8" borderId="4" xfId="0" applyNumberFormat="1" applyFont="1" applyFill="1" applyBorder="1" applyAlignment="1">
      <alignment horizontal="center" vertical="center" wrapText="1"/>
    </xf>
    <xf numFmtId="2" fontId="5" fillId="8" borderId="8" xfId="0" applyNumberFormat="1" applyFont="1" applyFill="1" applyBorder="1" applyAlignment="1">
      <alignment horizontal="center" vertical="center" wrapText="1"/>
    </xf>
    <xf numFmtId="2" fontId="5" fillId="8" borderId="3" xfId="0" applyNumberFormat="1" applyFont="1" applyFill="1" applyBorder="1" applyAlignment="1">
      <alignment horizontal="center" vertical="center" wrapText="1"/>
    </xf>
    <xf numFmtId="2" fontId="5" fillId="8" borderId="5" xfId="0" applyNumberFormat="1" applyFont="1" applyFill="1" applyBorder="1" applyAlignment="1">
      <alignment horizontal="center" vertical="center" wrapText="1"/>
    </xf>
    <xf numFmtId="2" fontId="5" fillId="8" borderId="2" xfId="0" applyNumberFormat="1" applyFont="1" applyFill="1" applyBorder="1" applyAlignment="1">
      <alignment horizontal="center" vertical="center" wrapText="1"/>
    </xf>
    <xf numFmtId="1" fontId="5" fillId="8" borderId="5" xfId="0" applyNumberFormat="1" applyFont="1" applyFill="1" applyBorder="1" applyAlignment="1">
      <alignment horizontal="center" vertical="center" wrapText="1"/>
    </xf>
    <xf numFmtId="1" fontId="5" fillId="8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60F53D"/>
      <color rgb="FFF36447"/>
      <color rgb="FF9A5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1"/>
  <sheetViews>
    <sheetView zoomScaleNormal="100" workbookViewId="0">
      <pane ySplit="1" topLeftCell="A2" activePane="bottomLeft" state="frozen"/>
      <selection pane="bottomLeft" activeCell="E123" sqref="E123"/>
    </sheetView>
  </sheetViews>
  <sheetFormatPr defaultColWidth="4.28515625" defaultRowHeight="10.5" customHeight="1" x14ac:dyDescent="0.2"/>
  <cols>
    <col min="1" max="1" width="7.85546875" style="148" customWidth="1"/>
    <col min="2" max="2" width="39.5703125" style="141" customWidth="1"/>
    <col min="3" max="3" width="7" style="141" customWidth="1"/>
    <col min="4" max="4" width="6.140625" style="141" customWidth="1"/>
    <col min="5" max="5" width="5.7109375" style="141" customWidth="1"/>
    <col min="6" max="6" width="6.42578125" style="141" customWidth="1"/>
    <col min="7" max="7" width="5.5703125" style="141" bestFit="1" customWidth="1"/>
    <col min="8" max="8" width="7.7109375" style="141" customWidth="1"/>
    <col min="9" max="9" width="6.140625" style="141" customWidth="1"/>
    <col min="10" max="10" width="7" style="141" customWidth="1"/>
    <col min="11" max="11" width="5.7109375" style="141" customWidth="1"/>
    <col min="12" max="12" width="5.85546875" style="141" customWidth="1"/>
    <col min="13" max="13" width="6.85546875" style="141" customWidth="1"/>
    <col min="14" max="14" width="6.28515625" style="141" customWidth="1"/>
    <col min="15" max="16" width="7" style="141" customWidth="1"/>
    <col min="17" max="17" width="6.140625" style="141" customWidth="1"/>
    <col min="18" max="18" width="6.5703125" style="141" customWidth="1"/>
    <col min="19" max="19" width="7.7109375" style="141" customWidth="1"/>
    <col min="20" max="20" width="6.85546875" style="141" customWidth="1"/>
    <col min="21" max="21" width="5.85546875" style="141" customWidth="1"/>
    <col min="22" max="22" width="7" style="141" customWidth="1"/>
    <col min="23" max="23" width="8.140625" style="141" customWidth="1"/>
    <col min="24" max="24" width="6.7109375" style="141" customWidth="1"/>
    <col min="25" max="25" width="6.28515625" style="141" customWidth="1"/>
    <col min="26" max="26" width="7" style="141" customWidth="1"/>
    <col min="27" max="27" width="6.5703125" style="141" customWidth="1"/>
    <col min="28" max="28" width="6.42578125" style="141" customWidth="1"/>
    <col min="29" max="29" width="6.7109375" style="141" customWidth="1"/>
    <col min="30" max="30" width="7" style="141" customWidth="1"/>
    <col min="31" max="31" width="7.28515625" style="141" customWidth="1"/>
    <col min="32" max="32" width="6.28515625" style="141" customWidth="1"/>
    <col min="33" max="16384" width="4.28515625" style="66"/>
  </cols>
  <sheetData>
    <row r="1" spans="1:33" s="68" customFormat="1" ht="35.25" customHeight="1" x14ac:dyDescent="0.2">
      <c r="A1" s="134" t="s">
        <v>1</v>
      </c>
      <c r="B1" s="135" t="s">
        <v>2</v>
      </c>
      <c r="C1" s="136" t="s">
        <v>3</v>
      </c>
      <c r="D1" s="136" t="s">
        <v>10</v>
      </c>
      <c r="E1" s="136" t="s">
        <v>11</v>
      </c>
      <c r="F1" s="136" t="s">
        <v>13</v>
      </c>
      <c r="G1" s="136" t="s">
        <v>12</v>
      </c>
      <c r="H1" s="136" t="s">
        <v>40</v>
      </c>
      <c r="I1" s="136" t="s">
        <v>8</v>
      </c>
      <c r="J1" s="136" t="s">
        <v>56</v>
      </c>
      <c r="K1" s="136" t="s">
        <v>0</v>
      </c>
      <c r="L1" s="136" t="s">
        <v>44</v>
      </c>
      <c r="M1" s="136" t="s">
        <v>9</v>
      </c>
      <c r="N1" s="136" t="s">
        <v>4</v>
      </c>
      <c r="O1" s="136" t="s">
        <v>115</v>
      </c>
      <c r="P1" s="136" t="s">
        <v>5</v>
      </c>
      <c r="Q1" s="136" t="s">
        <v>6</v>
      </c>
      <c r="R1" s="136" t="s">
        <v>71</v>
      </c>
      <c r="S1" s="136" t="s">
        <v>72</v>
      </c>
      <c r="T1" s="136" t="s">
        <v>73</v>
      </c>
      <c r="U1" s="136" t="s">
        <v>39</v>
      </c>
      <c r="V1" s="136" t="s">
        <v>36</v>
      </c>
      <c r="W1" s="136" t="s">
        <v>19</v>
      </c>
      <c r="X1" s="136" t="s">
        <v>14</v>
      </c>
      <c r="Y1" s="136" t="s">
        <v>7</v>
      </c>
      <c r="Z1" s="136" t="s">
        <v>17</v>
      </c>
      <c r="AA1" s="136" t="s">
        <v>57</v>
      </c>
      <c r="AB1" s="136" t="s">
        <v>15</v>
      </c>
      <c r="AC1" s="136" t="s">
        <v>16</v>
      </c>
      <c r="AD1" s="136" t="s">
        <v>18</v>
      </c>
      <c r="AE1" s="136" t="s">
        <v>58</v>
      </c>
      <c r="AF1" s="137" t="s">
        <v>51</v>
      </c>
      <c r="AG1" s="67"/>
    </row>
    <row r="2" spans="1:33" s="69" customFormat="1" ht="10.5" customHeight="1" x14ac:dyDescent="0.2">
      <c r="A2" s="196" t="s">
        <v>118</v>
      </c>
      <c r="B2" s="19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66"/>
    </row>
    <row r="3" spans="1:33" s="2" customFormat="1" ht="10.5" customHeight="1" x14ac:dyDescent="0.2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66"/>
    </row>
    <row r="4" spans="1:33" s="2" customFormat="1" ht="10.5" customHeight="1" x14ac:dyDescent="0.2">
      <c r="A4" s="139" t="s">
        <v>166</v>
      </c>
      <c r="B4" s="141" t="s">
        <v>81</v>
      </c>
      <c r="C4" s="140">
        <v>250</v>
      </c>
      <c r="D4" s="140"/>
      <c r="E4" s="140"/>
      <c r="F4" s="140"/>
      <c r="G4" s="140"/>
      <c r="H4" s="140"/>
      <c r="I4" s="140">
        <v>30</v>
      </c>
      <c r="J4" s="140">
        <v>75</v>
      </c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>
        <v>5</v>
      </c>
      <c r="X4" s="140"/>
      <c r="Y4" s="140"/>
      <c r="Z4" s="140"/>
      <c r="AA4" s="140"/>
      <c r="AB4" s="140"/>
      <c r="AC4" s="140"/>
      <c r="AD4" s="140"/>
      <c r="AE4" s="140"/>
      <c r="AF4" s="140"/>
    </row>
    <row r="5" spans="1:33" s="2" customFormat="1" ht="10.5" customHeight="1" x14ac:dyDescent="0.2">
      <c r="A5" s="139">
        <v>260</v>
      </c>
      <c r="B5" s="141" t="s">
        <v>142</v>
      </c>
      <c r="C5" s="140">
        <v>80</v>
      </c>
      <c r="D5" s="140"/>
      <c r="E5" s="140"/>
      <c r="F5" s="140">
        <v>4</v>
      </c>
      <c r="G5" s="140"/>
      <c r="H5" s="140"/>
      <c r="I5" s="140"/>
      <c r="J5" s="101">
        <f>(10+8)*0.8</f>
        <v>14.4</v>
      </c>
      <c r="K5" s="140"/>
      <c r="L5" s="140"/>
      <c r="M5" s="140"/>
      <c r="N5" s="140">
        <f>79*80/100</f>
        <v>63.2</v>
      </c>
      <c r="O5" s="140"/>
      <c r="P5" s="140"/>
      <c r="Q5" s="140"/>
      <c r="R5" s="140"/>
      <c r="S5" s="140"/>
      <c r="T5" s="140"/>
      <c r="U5" s="140"/>
      <c r="V5" s="140"/>
      <c r="W5" s="140"/>
      <c r="X5" s="140">
        <v>3.6</v>
      </c>
      <c r="Y5" s="140"/>
      <c r="Z5" s="140"/>
      <c r="AA5" s="140"/>
      <c r="AB5" s="140"/>
      <c r="AC5" s="140"/>
      <c r="AD5" s="140"/>
      <c r="AE5" s="140"/>
      <c r="AF5" s="140"/>
      <c r="AG5" s="66"/>
    </row>
    <row r="6" spans="1:33" s="2" customFormat="1" ht="10.5" customHeight="1" x14ac:dyDescent="0.2">
      <c r="A6" s="142"/>
      <c r="B6" s="141" t="s">
        <v>116</v>
      </c>
      <c r="C6" s="140">
        <v>150</v>
      </c>
      <c r="D6" s="140"/>
      <c r="E6" s="140"/>
      <c r="F6" s="140"/>
      <c r="G6" s="140">
        <v>33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>
        <v>5</v>
      </c>
      <c r="X6" s="140"/>
      <c r="Y6" s="140"/>
      <c r="Z6" s="140"/>
      <c r="AA6" s="140"/>
      <c r="AB6" s="140"/>
      <c r="AC6" s="140"/>
      <c r="AD6" s="140"/>
      <c r="AE6" s="140"/>
      <c r="AF6" s="140"/>
      <c r="AG6" s="66"/>
    </row>
    <row r="7" spans="1:33" s="2" customFormat="1" ht="10.5" customHeight="1" x14ac:dyDescent="0.2">
      <c r="A7" s="139" t="s">
        <v>167</v>
      </c>
      <c r="B7" s="141" t="s">
        <v>168</v>
      </c>
      <c r="C7" s="140">
        <v>200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>
        <v>50</v>
      </c>
      <c r="S7" s="140"/>
      <c r="T7" s="140"/>
      <c r="U7" s="140"/>
      <c r="V7" s="140"/>
      <c r="W7" s="140"/>
      <c r="X7" s="140"/>
      <c r="Y7" s="140"/>
      <c r="Z7" s="140">
        <v>10</v>
      </c>
      <c r="AA7" s="140"/>
      <c r="AB7" s="140">
        <v>0.5</v>
      </c>
      <c r="AC7" s="140"/>
      <c r="AD7" s="140"/>
      <c r="AE7" s="140"/>
      <c r="AF7" s="140"/>
      <c r="AG7" s="66"/>
    </row>
    <row r="8" spans="1:33" s="2" customFormat="1" ht="10.5" customHeight="1" x14ac:dyDescent="0.2">
      <c r="A8" s="139"/>
      <c r="B8" s="141" t="s">
        <v>63</v>
      </c>
      <c r="C8" s="140">
        <v>60</v>
      </c>
      <c r="D8" s="140"/>
      <c r="E8" s="140">
        <v>60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66"/>
    </row>
    <row r="9" spans="1:33" s="2" customFormat="1" ht="10.5" customHeight="1" x14ac:dyDescent="0.2">
      <c r="A9" s="139"/>
      <c r="B9" s="141" t="s">
        <v>64</v>
      </c>
      <c r="C9" s="140">
        <v>20</v>
      </c>
      <c r="D9" s="140">
        <v>20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66"/>
    </row>
    <row r="10" spans="1:33" s="2" customFormat="1" ht="10.5" customHeight="1" x14ac:dyDescent="0.2">
      <c r="A10" s="139" t="s">
        <v>169</v>
      </c>
      <c r="B10" s="141" t="s">
        <v>74</v>
      </c>
      <c r="C10" s="140">
        <v>120</v>
      </c>
      <c r="D10" s="140"/>
      <c r="E10" s="140"/>
      <c r="F10" s="140"/>
      <c r="G10" s="140"/>
      <c r="H10" s="140"/>
      <c r="I10" s="140"/>
      <c r="J10" s="140"/>
      <c r="K10" s="140">
        <v>120</v>
      </c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66"/>
    </row>
    <row r="11" spans="1:33" ht="10.5" customHeight="1" x14ac:dyDescent="0.2">
      <c r="A11" s="143" t="s">
        <v>169</v>
      </c>
      <c r="B11" s="144" t="s">
        <v>153</v>
      </c>
      <c r="C11" s="141">
        <v>150</v>
      </c>
      <c r="M11" s="141">
        <v>150</v>
      </c>
    </row>
    <row r="12" spans="1:33" s="71" customFormat="1" ht="10.5" customHeight="1" x14ac:dyDescent="0.2">
      <c r="A12" s="145"/>
      <c r="B12" s="146" t="s">
        <v>20</v>
      </c>
      <c r="C12" s="147">
        <f t="shared" ref="C12:AF12" si="0">SUM(C3:C11)</f>
        <v>1030</v>
      </c>
      <c r="D12" s="147">
        <f t="shared" si="0"/>
        <v>20</v>
      </c>
      <c r="E12" s="147">
        <f t="shared" si="0"/>
        <v>60</v>
      </c>
      <c r="F12" s="147">
        <f t="shared" si="0"/>
        <v>4</v>
      </c>
      <c r="G12" s="147">
        <f t="shared" si="0"/>
        <v>33</v>
      </c>
      <c r="H12" s="147">
        <f t="shared" si="0"/>
        <v>0</v>
      </c>
      <c r="I12" s="147">
        <f t="shared" si="0"/>
        <v>30</v>
      </c>
      <c r="J12" s="147">
        <f t="shared" si="0"/>
        <v>89.4</v>
      </c>
      <c r="K12" s="147">
        <f t="shared" si="0"/>
        <v>120</v>
      </c>
      <c r="L12" s="147">
        <f t="shared" si="0"/>
        <v>0</v>
      </c>
      <c r="M12" s="147">
        <f t="shared" si="0"/>
        <v>150</v>
      </c>
      <c r="N12" s="147">
        <f t="shared" si="0"/>
        <v>63.2</v>
      </c>
      <c r="O12" s="147">
        <f t="shared" si="0"/>
        <v>0</v>
      </c>
      <c r="P12" s="147">
        <f t="shared" si="0"/>
        <v>0</v>
      </c>
      <c r="Q12" s="147">
        <f t="shared" si="0"/>
        <v>0</v>
      </c>
      <c r="R12" s="147">
        <f t="shared" si="0"/>
        <v>50</v>
      </c>
      <c r="S12" s="147">
        <f t="shared" si="0"/>
        <v>0</v>
      </c>
      <c r="T12" s="147">
        <f t="shared" si="0"/>
        <v>0</v>
      </c>
      <c r="U12" s="147">
        <f t="shared" si="0"/>
        <v>0</v>
      </c>
      <c r="V12" s="147">
        <f t="shared" si="0"/>
        <v>0</v>
      </c>
      <c r="W12" s="147">
        <f t="shared" si="0"/>
        <v>10</v>
      </c>
      <c r="X12" s="147">
        <f t="shared" si="0"/>
        <v>3.6</v>
      </c>
      <c r="Y12" s="147">
        <f t="shared" si="0"/>
        <v>0</v>
      </c>
      <c r="Z12" s="147">
        <f t="shared" si="0"/>
        <v>10</v>
      </c>
      <c r="AA12" s="147">
        <f t="shared" si="0"/>
        <v>0</v>
      </c>
      <c r="AB12" s="147">
        <f t="shared" si="0"/>
        <v>0.5</v>
      </c>
      <c r="AC12" s="147">
        <f t="shared" si="0"/>
        <v>0</v>
      </c>
      <c r="AD12" s="147">
        <f t="shared" si="0"/>
        <v>0</v>
      </c>
      <c r="AE12" s="147">
        <f t="shared" si="0"/>
        <v>0</v>
      </c>
      <c r="AF12" s="147">
        <f t="shared" si="0"/>
        <v>0</v>
      </c>
    </row>
    <row r="14" spans="1:33" s="69" customFormat="1" ht="10.5" customHeight="1" x14ac:dyDescent="0.2">
      <c r="A14" s="196" t="s">
        <v>119</v>
      </c>
      <c r="B14" s="197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</row>
    <row r="15" spans="1:33" ht="10.5" customHeight="1" x14ac:dyDescent="0.2">
      <c r="A15" s="149"/>
      <c r="B15" s="150"/>
    </row>
    <row r="16" spans="1:33" s="2" customFormat="1" ht="10.5" customHeight="1" x14ac:dyDescent="0.2">
      <c r="A16" s="139" t="s">
        <v>169</v>
      </c>
      <c r="B16" s="141" t="s">
        <v>144</v>
      </c>
      <c r="C16" s="140">
        <v>60</v>
      </c>
      <c r="D16" s="140"/>
      <c r="E16" s="140"/>
      <c r="F16" s="140"/>
      <c r="G16" s="140"/>
      <c r="H16" s="140"/>
      <c r="I16" s="140"/>
      <c r="J16" s="140">
        <v>60</v>
      </c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</row>
    <row r="17" spans="1:33" s="2" customFormat="1" ht="10.5" customHeight="1" x14ac:dyDescent="0.2">
      <c r="A17" s="139" t="s">
        <v>170</v>
      </c>
      <c r="B17" s="141" t="s">
        <v>62</v>
      </c>
      <c r="C17" s="140">
        <v>250</v>
      </c>
      <c r="D17" s="140"/>
      <c r="E17" s="140"/>
      <c r="F17" s="140"/>
      <c r="G17" s="140">
        <v>10</v>
      </c>
      <c r="H17" s="140"/>
      <c r="I17" s="140">
        <v>20</v>
      </c>
      <c r="J17" s="140">
        <f>30+10+10</f>
        <v>50</v>
      </c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>
        <v>5</v>
      </c>
      <c r="Y17" s="140"/>
      <c r="Z17" s="140"/>
      <c r="AA17" s="140"/>
      <c r="AB17" s="140"/>
      <c r="AC17" s="140"/>
      <c r="AD17" s="140"/>
      <c r="AE17" s="140"/>
      <c r="AF17" s="140"/>
      <c r="AG17" s="66"/>
    </row>
    <row r="18" spans="1:33" s="2" customFormat="1" ht="10.5" customHeight="1" x14ac:dyDescent="0.2">
      <c r="A18" s="139">
        <v>227</v>
      </c>
      <c r="B18" s="141" t="s">
        <v>65</v>
      </c>
      <c r="C18" s="140">
        <v>82</v>
      </c>
      <c r="D18" s="140"/>
      <c r="E18" s="140"/>
      <c r="F18" s="140"/>
      <c r="G18" s="140"/>
      <c r="H18" s="140"/>
      <c r="I18" s="140"/>
      <c r="J18" s="140">
        <v>5.6</v>
      </c>
      <c r="K18" s="140"/>
      <c r="L18" s="140"/>
      <c r="M18" s="140"/>
      <c r="N18" s="140"/>
      <c r="O18" s="140"/>
      <c r="P18" s="140"/>
      <c r="Q18" s="140">
        <v>91</v>
      </c>
      <c r="R18" s="140"/>
      <c r="S18" s="140"/>
      <c r="T18" s="140"/>
      <c r="U18" s="140"/>
      <c r="V18" s="140"/>
      <c r="W18" s="140">
        <v>7</v>
      </c>
      <c r="X18" s="140"/>
      <c r="Y18" s="140"/>
      <c r="Z18" s="140"/>
      <c r="AA18" s="140"/>
      <c r="AB18" s="140"/>
      <c r="AC18" s="140"/>
      <c r="AD18" s="140"/>
      <c r="AE18" s="140"/>
      <c r="AF18" s="140"/>
    </row>
    <row r="19" spans="1:33" s="2" customFormat="1" ht="10.5" customHeight="1" x14ac:dyDescent="0.2">
      <c r="A19" s="139">
        <v>312</v>
      </c>
      <c r="B19" s="141" t="s">
        <v>66</v>
      </c>
      <c r="C19" s="140">
        <v>150</v>
      </c>
      <c r="D19" s="140"/>
      <c r="E19" s="140"/>
      <c r="F19" s="140"/>
      <c r="G19" s="140"/>
      <c r="H19" s="140"/>
      <c r="I19" s="140">
        <v>128.30000000000001</v>
      </c>
      <c r="J19" s="140"/>
      <c r="K19" s="140"/>
      <c r="L19" s="140"/>
      <c r="M19" s="140"/>
      <c r="N19" s="140"/>
      <c r="O19" s="140"/>
      <c r="P19" s="140"/>
      <c r="Q19" s="140"/>
      <c r="R19" s="140">
        <v>22.5</v>
      </c>
      <c r="S19" s="140"/>
      <c r="T19" s="140"/>
      <c r="U19" s="140"/>
      <c r="V19" s="140"/>
      <c r="W19" s="140">
        <v>5.3</v>
      </c>
      <c r="X19" s="140"/>
      <c r="Y19" s="140"/>
      <c r="Z19" s="140"/>
      <c r="AA19" s="140"/>
      <c r="AB19" s="140"/>
      <c r="AC19" s="140"/>
      <c r="AD19" s="140"/>
      <c r="AE19" s="140"/>
      <c r="AF19" s="140"/>
    </row>
    <row r="20" spans="1:33" s="2" customFormat="1" ht="10.5" customHeight="1" x14ac:dyDescent="0.2">
      <c r="A20" s="139">
        <v>349</v>
      </c>
      <c r="B20" s="141" t="s">
        <v>37</v>
      </c>
      <c r="C20" s="140">
        <v>200</v>
      </c>
      <c r="D20" s="140"/>
      <c r="E20" s="140"/>
      <c r="F20" s="140"/>
      <c r="G20" s="140"/>
      <c r="H20" s="140"/>
      <c r="I20" s="140"/>
      <c r="J20" s="140"/>
      <c r="K20" s="140"/>
      <c r="L20" s="140">
        <v>30</v>
      </c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>
        <v>10</v>
      </c>
      <c r="AA20" s="140"/>
      <c r="AB20" s="140"/>
      <c r="AC20" s="140"/>
      <c r="AD20" s="140"/>
      <c r="AE20" s="140"/>
      <c r="AF20" s="140"/>
      <c r="AG20" s="66"/>
    </row>
    <row r="21" spans="1:33" s="2" customFormat="1" ht="10.5" customHeight="1" x14ac:dyDescent="0.2">
      <c r="A21" s="139"/>
      <c r="B21" s="141" t="s">
        <v>63</v>
      </c>
      <c r="C21" s="140">
        <v>40</v>
      </c>
      <c r="D21" s="140"/>
      <c r="E21" s="140">
        <v>40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</row>
    <row r="22" spans="1:33" s="2" customFormat="1" ht="10.5" customHeight="1" x14ac:dyDescent="0.2">
      <c r="A22" s="139"/>
      <c r="B22" s="141" t="s">
        <v>64</v>
      </c>
      <c r="C22" s="140">
        <v>40</v>
      </c>
      <c r="D22" s="140">
        <v>40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</row>
    <row r="23" spans="1:33" ht="10.5" customHeight="1" x14ac:dyDescent="0.2">
      <c r="B23" s="141" t="s">
        <v>38</v>
      </c>
      <c r="C23" s="141">
        <v>200</v>
      </c>
      <c r="R23" s="141">
        <v>200</v>
      </c>
    </row>
    <row r="24" spans="1:33" s="2" customFormat="1" ht="10.5" customHeight="1" x14ac:dyDescent="0.2">
      <c r="A24" s="139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</row>
    <row r="25" spans="1:33" s="71" customFormat="1" ht="10.5" customHeight="1" x14ac:dyDescent="0.2">
      <c r="A25" s="145"/>
      <c r="B25" s="151" t="s">
        <v>20</v>
      </c>
      <c r="C25" s="147">
        <f t="shared" ref="C25:AF25" si="1">SUM(C16:C24)</f>
        <v>1022</v>
      </c>
      <c r="D25" s="147">
        <f t="shared" si="1"/>
        <v>40</v>
      </c>
      <c r="E25" s="147">
        <f t="shared" si="1"/>
        <v>40</v>
      </c>
      <c r="F25" s="147">
        <f t="shared" si="1"/>
        <v>0</v>
      </c>
      <c r="G25" s="147">
        <f t="shared" si="1"/>
        <v>10</v>
      </c>
      <c r="H25" s="147">
        <f t="shared" si="1"/>
        <v>0</v>
      </c>
      <c r="I25" s="147">
        <f t="shared" si="1"/>
        <v>148.30000000000001</v>
      </c>
      <c r="J25" s="147">
        <f t="shared" si="1"/>
        <v>115.6</v>
      </c>
      <c r="K25" s="147">
        <f t="shared" si="1"/>
        <v>0</v>
      </c>
      <c r="L25" s="147">
        <f t="shared" si="1"/>
        <v>30</v>
      </c>
      <c r="M25" s="147">
        <f t="shared" si="1"/>
        <v>0</v>
      </c>
      <c r="N25" s="147">
        <f t="shared" si="1"/>
        <v>0</v>
      </c>
      <c r="O25" s="147">
        <f t="shared" si="1"/>
        <v>0</v>
      </c>
      <c r="P25" s="147">
        <f t="shared" si="1"/>
        <v>0</v>
      </c>
      <c r="Q25" s="147">
        <f t="shared" si="1"/>
        <v>91</v>
      </c>
      <c r="R25" s="147">
        <f t="shared" si="1"/>
        <v>222.5</v>
      </c>
      <c r="S25" s="147">
        <f t="shared" si="1"/>
        <v>0</v>
      </c>
      <c r="T25" s="147">
        <f t="shared" si="1"/>
        <v>0</v>
      </c>
      <c r="U25" s="147">
        <f t="shared" si="1"/>
        <v>0</v>
      </c>
      <c r="V25" s="147">
        <f t="shared" si="1"/>
        <v>0</v>
      </c>
      <c r="W25" s="147">
        <f t="shared" si="1"/>
        <v>12.3</v>
      </c>
      <c r="X25" s="147">
        <f t="shared" si="1"/>
        <v>5</v>
      </c>
      <c r="Y25" s="147">
        <f t="shared" si="1"/>
        <v>0</v>
      </c>
      <c r="Z25" s="147">
        <f t="shared" si="1"/>
        <v>10</v>
      </c>
      <c r="AA25" s="147">
        <f t="shared" si="1"/>
        <v>0</v>
      </c>
      <c r="AB25" s="147">
        <f t="shared" si="1"/>
        <v>0</v>
      </c>
      <c r="AC25" s="147">
        <f t="shared" si="1"/>
        <v>0</v>
      </c>
      <c r="AD25" s="147">
        <f t="shared" si="1"/>
        <v>0</v>
      </c>
      <c r="AE25" s="147">
        <f t="shared" si="1"/>
        <v>0</v>
      </c>
      <c r="AF25" s="147">
        <f t="shared" si="1"/>
        <v>0</v>
      </c>
    </row>
    <row r="27" spans="1:33" s="69" customFormat="1" ht="10.5" customHeight="1" x14ac:dyDescent="0.2">
      <c r="A27" s="196" t="s">
        <v>120</v>
      </c>
      <c r="B27" s="197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</row>
    <row r="29" spans="1:33" ht="10.5" customHeight="1" x14ac:dyDescent="0.2">
      <c r="A29" s="152">
        <v>104</v>
      </c>
      <c r="B29" s="153" t="s">
        <v>136</v>
      </c>
      <c r="C29" s="153">
        <v>250</v>
      </c>
      <c r="D29" s="153"/>
      <c r="E29" s="153"/>
      <c r="F29" s="153"/>
      <c r="G29" s="153"/>
      <c r="H29" s="153"/>
      <c r="I29" s="153">
        <v>100</v>
      </c>
      <c r="J29" s="153">
        <v>22.5</v>
      </c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>
        <v>2.5</v>
      </c>
      <c r="Y29" s="153"/>
      <c r="Z29" s="153"/>
      <c r="AA29" s="153"/>
      <c r="AB29" s="153"/>
      <c r="AC29" s="153"/>
      <c r="AD29" s="153"/>
      <c r="AE29" s="153"/>
      <c r="AF29" s="153"/>
    </row>
    <row r="30" spans="1:33" ht="10.5" customHeight="1" x14ac:dyDescent="0.2">
      <c r="A30" s="152">
        <v>105</v>
      </c>
      <c r="B30" s="153" t="s">
        <v>145</v>
      </c>
      <c r="C30" s="153">
        <v>20</v>
      </c>
      <c r="J30" s="141">
        <v>2</v>
      </c>
      <c r="N30" s="141">
        <v>22.8</v>
      </c>
      <c r="Y30" s="141">
        <v>1.6</v>
      </c>
    </row>
    <row r="31" spans="1:33" ht="10.5" customHeight="1" x14ac:dyDescent="0.2">
      <c r="A31" s="148">
        <v>223</v>
      </c>
      <c r="B31" s="141" t="s">
        <v>131</v>
      </c>
      <c r="C31" s="141">
        <v>185</v>
      </c>
      <c r="E31" s="141">
        <v>7.6</v>
      </c>
      <c r="G31" s="141">
        <v>11.4</v>
      </c>
      <c r="T31" s="141">
        <v>175</v>
      </c>
      <c r="V31" s="141">
        <v>12</v>
      </c>
      <c r="W31" s="141">
        <v>7.6</v>
      </c>
      <c r="Y31" s="141">
        <v>7.6</v>
      </c>
      <c r="Z31" s="141">
        <v>15.2</v>
      </c>
      <c r="AC31" s="141">
        <v>0</v>
      </c>
    </row>
    <row r="32" spans="1:33" s="2" customFormat="1" ht="10.5" customHeight="1" x14ac:dyDescent="0.2">
      <c r="A32" s="142"/>
      <c r="B32" s="141" t="s">
        <v>146</v>
      </c>
      <c r="C32" s="140">
        <v>35</v>
      </c>
      <c r="D32" s="140"/>
      <c r="E32" s="140"/>
      <c r="F32" s="140">
        <v>2.63</v>
      </c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>
        <v>8.75</v>
      </c>
      <c r="W32" s="140"/>
      <c r="X32" s="140"/>
      <c r="Y32" s="140"/>
      <c r="Z32" s="140">
        <v>10</v>
      </c>
      <c r="AA32" s="140"/>
      <c r="AB32" s="140"/>
      <c r="AC32" s="140"/>
      <c r="AD32" s="140"/>
      <c r="AE32" s="140"/>
      <c r="AF32" s="140"/>
      <c r="AG32" s="66"/>
    </row>
    <row r="33" spans="1:33" s="2" customFormat="1" ht="10.5" customHeight="1" x14ac:dyDescent="0.2">
      <c r="A33" s="154"/>
      <c r="B33" s="153" t="s">
        <v>154</v>
      </c>
      <c r="C33" s="155">
        <v>200</v>
      </c>
      <c r="D33" s="140"/>
      <c r="E33" s="140"/>
      <c r="F33" s="140"/>
      <c r="G33" s="140"/>
      <c r="H33" s="140"/>
      <c r="I33" s="140"/>
      <c r="J33" s="140"/>
      <c r="K33" s="140">
        <v>20</v>
      </c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>
        <v>10</v>
      </c>
      <c r="AA33" s="140"/>
      <c r="AB33" s="140"/>
      <c r="AC33" s="140"/>
      <c r="AD33" s="140"/>
      <c r="AE33" s="140"/>
      <c r="AF33" s="140"/>
      <c r="AG33" s="66"/>
    </row>
    <row r="34" spans="1:33" ht="10.5" customHeight="1" x14ac:dyDescent="0.2">
      <c r="B34" s="141" t="s">
        <v>63</v>
      </c>
      <c r="C34" s="141">
        <v>40</v>
      </c>
      <c r="E34" s="141">
        <v>40</v>
      </c>
    </row>
    <row r="35" spans="1:33" ht="10.5" customHeight="1" x14ac:dyDescent="0.2">
      <c r="B35" s="141" t="s">
        <v>64</v>
      </c>
      <c r="C35" s="141">
        <v>40</v>
      </c>
      <c r="D35" s="141">
        <v>40</v>
      </c>
    </row>
    <row r="36" spans="1:33" s="2" customFormat="1" ht="10.5" customHeight="1" x14ac:dyDescent="0.2">
      <c r="A36" s="139"/>
      <c r="B36" s="141" t="s">
        <v>159</v>
      </c>
      <c r="C36" s="140">
        <v>180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>
        <v>180</v>
      </c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</row>
    <row r="37" spans="1:33" s="2" customFormat="1" ht="10.5" customHeight="1" x14ac:dyDescent="0.2">
      <c r="A37" s="139"/>
      <c r="B37" s="140"/>
      <c r="C37" s="156"/>
      <c r="D37" s="155"/>
      <c r="E37" s="155"/>
      <c r="F37" s="155"/>
      <c r="G37" s="155"/>
      <c r="H37" s="155"/>
      <c r="I37" s="140"/>
      <c r="J37" s="140"/>
      <c r="K37" s="140"/>
      <c r="L37" s="155"/>
      <c r="M37" s="155"/>
      <c r="N37" s="140"/>
      <c r="O37" s="140"/>
      <c r="P37" s="140"/>
      <c r="Q37" s="140"/>
      <c r="R37" s="140"/>
      <c r="S37" s="140"/>
      <c r="T37" s="140"/>
      <c r="U37" s="140"/>
      <c r="V37" s="140"/>
      <c r="W37" s="155"/>
      <c r="X37" s="155"/>
      <c r="Y37" s="140"/>
      <c r="Z37" s="155"/>
      <c r="AA37" s="155"/>
      <c r="AB37" s="155"/>
      <c r="AC37" s="155"/>
      <c r="AD37" s="155"/>
      <c r="AE37" s="155"/>
      <c r="AF37" s="140"/>
      <c r="AG37" s="66"/>
    </row>
    <row r="38" spans="1:33" s="72" customFormat="1" ht="10.5" customHeight="1" x14ac:dyDescent="0.2">
      <c r="A38" s="157"/>
      <c r="B38" s="146" t="s">
        <v>20</v>
      </c>
      <c r="C38" s="147">
        <f t="shared" ref="C38:AF38" si="2">SUM(C28:C37)</f>
        <v>950</v>
      </c>
      <c r="D38" s="147">
        <f t="shared" si="2"/>
        <v>40</v>
      </c>
      <c r="E38" s="147">
        <f t="shared" si="2"/>
        <v>47.6</v>
      </c>
      <c r="F38" s="147">
        <f t="shared" si="2"/>
        <v>2.63</v>
      </c>
      <c r="G38" s="147">
        <f t="shared" si="2"/>
        <v>11.4</v>
      </c>
      <c r="H38" s="147">
        <f t="shared" si="2"/>
        <v>0</v>
      </c>
      <c r="I38" s="147">
        <f t="shared" si="2"/>
        <v>100</v>
      </c>
      <c r="J38" s="147">
        <f t="shared" si="2"/>
        <v>24.5</v>
      </c>
      <c r="K38" s="147">
        <f t="shared" si="2"/>
        <v>20</v>
      </c>
      <c r="L38" s="147">
        <f t="shared" si="2"/>
        <v>0</v>
      </c>
      <c r="M38" s="147">
        <f t="shared" si="2"/>
        <v>0</v>
      </c>
      <c r="N38" s="147">
        <f t="shared" si="2"/>
        <v>22.8</v>
      </c>
      <c r="O38" s="147">
        <f t="shared" si="2"/>
        <v>0</v>
      </c>
      <c r="P38" s="147">
        <f t="shared" si="2"/>
        <v>0</v>
      </c>
      <c r="Q38" s="147">
        <f t="shared" si="2"/>
        <v>0</v>
      </c>
      <c r="R38" s="147">
        <f t="shared" si="2"/>
        <v>0</v>
      </c>
      <c r="S38" s="147">
        <f t="shared" si="2"/>
        <v>180</v>
      </c>
      <c r="T38" s="147">
        <f t="shared" si="2"/>
        <v>175</v>
      </c>
      <c r="U38" s="147">
        <f t="shared" si="2"/>
        <v>0</v>
      </c>
      <c r="V38" s="147">
        <f t="shared" si="2"/>
        <v>20.75</v>
      </c>
      <c r="W38" s="147">
        <f t="shared" si="2"/>
        <v>7.6</v>
      </c>
      <c r="X38" s="147">
        <f t="shared" si="2"/>
        <v>2.5</v>
      </c>
      <c r="Y38" s="147">
        <f t="shared" si="2"/>
        <v>9.1999999999999993</v>
      </c>
      <c r="Z38" s="147">
        <f t="shared" si="2"/>
        <v>35.200000000000003</v>
      </c>
      <c r="AA38" s="147">
        <f t="shared" si="2"/>
        <v>0</v>
      </c>
      <c r="AB38" s="147">
        <f t="shared" si="2"/>
        <v>0</v>
      </c>
      <c r="AC38" s="147">
        <f t="shared" si="2"/>
        <v>0</v>
      </c>
      <c r="AD38" s="147">
        <f t="shared" si="2"/>
        <v>0</v>
      </c>
      <c r="AE38" s="147">
        <f t="shared" si="2"/>
        <v>0</v>
      </c>
      <c r="AF38" s="147">
        <f t="shared" si="2"/>
        <v>0</v>
      </c>
      <c r="AG38" s="66"/>
    </row>
    <row r="39" spans="1:33" s="70" customFormat="1" ht="10.5" customHeight="1" x14ac:dyDescent="0.2">
      <c r="A39" s="158"/>
      <c r="B39" s="159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</row>
    <row r="40" spans="1:33" s="69" customFormat="1" ht="10.5" customHeight="1" x14ac:dyDescent="0.2">
      <c r="A40" s="198" t="s">
        <v>121</v>
      </c>
      <c r="B40" s="199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66"/>
    </row>
    <row r="41" spans="1:33" s="5" customFormat="1" ht="10.5" customHeight="1" x14ac:dyDescent="0.2">
      <c r="A41" s="143"/>
      <c r="B41" s="143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</row>
    <row r="42" spans="1:33" s="2" customFormat="1" ht="10.5" customHeight="1" x14ac:dyDescent="0.2">
      <c r="A42" s="154">
        <v>96</v>
      </c>
      <c r="B42" s="153" t="s">
        <v>69</v>
      </c>
      <c r="C42" s="155">
        <v>250</v>
      </c>
      <c r="D42" s="155"/>
      <c r="E42" s="155"/>
      <c r="F42" s="155"/>
      <c r="G42" s="155">
        <v>7</v>
      </c>
      <c r="H42" s="155"/>
      <c r="I42" s="155">
        <v>60</v>
      </c>
      <c r="J42" s="155">
        <f>10+5+15</f>
        <v>30</v>
      </c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>
        <v>5</v>
      </c>
      <c r="X42" s="155"/>
      <c r="Y42" s="155"/>
      <c r="Z42" s="155"/>
      <c r="AA42" s="155"/>
      <c r="AB42" s="155"/>
      <c r="AC42" s="155"/>
      <c r="AD42" s="155"/>
      <c r="AE42" s="155"/>
      <c r="AF42" s="155"/>
      <c r="AG42" s="66"/>
    </row>
    <row r="43" spans="1:33" ht="10.5" customHeight="1" x14ac:dyDescent="0.2">
      <c r="A43" s="139" t="s">
        <v>132</v>
      </c>
      <c r="B43" s="141" t="s">
        <v>133</v>
      </c>
      <c r="C43" s="140">
        <v>85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>
        <v>120.7</v>
      </c>
      <c r="Q43" s="140"/>
      <c r="R43" s="140"/>
      <c r="S43" s="140"/>
      <c r="T43" s="140"/>
      <c r="U43" s="140"/>
      <c r="V43" s="140"/>
      <c r="W43" s="140"/>
      <c r="X43" s="140">
        <v>5.0999999999999996</v>
      </c>
      <c r="Y43" s="140"/>
    </row>
    <row r="44" spans="1:33" ht="10.5" customHeight="1" x14ac:dyDescent="0.2">
      <c r="A44" s="148">
        <v>143</v>
      </c>
      <c r="B44" s="141" t="s">
        <v>76</v>
      </c>
      <c r="C44" s="141">
        <v>115</v>
      </c>
      <c r="I44" s="141">
        <f>32*1.3</f>
        <v>41.6</v>
      </c>
      <c r="J44" s="141">
        <f>(11+4+12+18)*1.3+1*3</f>
        <v>61.5</v>
      </c>
      <c r="V44" s="141">
        <v>7.5</v>
      </c>
      <c r="W44" s="141">
        <v>8</v>
      </c>
      <c r="AF44" s="141">
        <v>1</v>
      </c>
    </row>
    <row r="45" spans="1:33" s="2" customFormat="1" ht="10.5" customHeight="1" x14ac:dyDescent="0.2">
      <c r="A45" s="139">
        <v>397</v>
      </c>
      <c r="B45" s="141" t="s">
        <v>130</v>
      </c>
      <c r="C45" s="140">
        <v>200</v>
      </c>
      <c r="D45" s="140"/>
      <c r="E45" s="140"/>
      <c r="F45" s="140"/>
      <c r="G45" s="140"/>
      <c r="H45" s="140"/>
      <c r="I45" s="140"/>
      <c r="J45" s="140"/>
      <c r="K45" s="140">
        <v>40</v>
      </c>
      <c r="L45" s="140"/>
      <c r="M45" s="140"/>
      <c r="N45" s="140"/>
      <c r="O45" s="140"/>
      <c r="P45" s="140"/>
      <c r="Q45" s="140"/>
      <c r="R45" s="140">
        <v>0</v>
      </c>
      <c r="S45" s="140"/>
      <c r="T45" s="140"/>
      <c r="U45" s="140"/>
      <c r="V45" s="140"/>
      <c r="W45" s="140"/>
      <c r="X45" s="140"/>
      <c r="Y45" s="140"/>
      <c r="Z45" s="140">
        <v>15</v>
      </c>
      <c r="AA45" s="140"/>
      <c r="AB45" s="140"/>
      <c r="AC45" s="140"/>
      <c r="AD45" s="140"/>
      <c r="AE45" s="140"/>
      <c r="AF45" s="140"/>
      <c r="AG45" s="66"/>
    </row>
    <row r="46" spans="1:33" s="2" customFormat="1" ht="10.5" customHeight="1" x14ac:dyDescent="0.2">
      <c r="A46" s="142"/>
      <c r="B46" s="141" t="s">
        <v>63</v>
      </c>
      <c r="C46" s="140">
        <v>40</v>
      </c>
      <c r="D46" s="140"/>
      <c r="E46" s="140">
        <v>40</v>
      </c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66"/>
    </row>
    <row r="47" spans="1:33" s="2" customFormat="1" ht="10.5" customHeight="1" x14ac:dyDescent="0.2">
      <c r="A47" s="139"/>
      <c r="B47" s="141" t="s">
        <v>64</v>
      </c>
      <c r="C47" s="140">
        <v>20</v>
      </c>
      <c r="D47" s="140">
        <v>20</v>
      </c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66"/>
    </row>
    <row r="48" spans="1:33" s="2" customFormat="1" ht="10.5" customHeight="1" x14ac:dyDescent="0.2">
      <c r="A48" s="139"/>
      <c r="B48" s="141" t="s">
        <v>74</v>
      </c>
      <c r="C48" s="140">
        <v>100</v>
      </c>
      <c r="D48" s="140"/>
      <c r="E48" s="140"/>
      <c r="F48" s="140"/>
      <c r="G48" s="140"/>
      <c r="H48" s="140"/>
      <c r="I48" s="140"/>
      <c r="J48" s="140"/>
      <c r="K48" s="140">
        <v>100</v>
      </c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66"/>
    </row>
    <row r="49" spans="1:33" s="2" customFormat="1" ht="10.5" customHeight="1" x14ac:dyDescent="0.2">
      <c r="A49" s="139"/>
      <c r="B49" s="141" t="s">
        <v>38</v>
      </c>
      <c r="C49" s="140">
        <v>200</v>
      </c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>
        <v>200</v>
      </c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66"/>
    </row>
    <row r="50" spans="1:33" s="2" customFormat="1" ht="10.5" customHeight="1" x14ac:dyDescent="0.2">
      <c r="A50" s="139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66"/>
    </row>
    <row r="51" spans="1:33" s="71" customFormat="1" ht="10.5" customHeight="1" x14ac:dyDescent="0.2">
      <c r="A51" s="145"/>
      <c r="B51" s="151" t="s">
        <v>20</v>
      </c>
      <c r="C51" s="147">
        <f t="shared" ref="C51:AF51" si="3">SUM(C42:C50)</f>
        <v>1010</v>
      </c>
      <c r="D51" s="147">
        <f t="shared" si="3"/>
        <v>20</v>
      </c>
      <c r="E51" s="147">
        <f t="shared" si="3"/>
        <v>40</v>
      </c>
      <c r="F51" s="147">
        <f t="shared" si="3"/>
        <v>0</v>
      </c>
      <c r="G51" s="147">
        <f t="shared" si="3"/>
        <v>7</v>
      </c>
      <c r="H51" s="147">
        <f t="shared" si="3"/>
        <v>0</v>
      </c>
      <c r="I51" s="147">
        <f t="shared" si="3"/>
        <v>101.6</v>
      </c>
      <c r="J51" s="147">
        <f t="shared" si="3"/>
        <v>91.5</v>
      </c>
      <c r="K51" s="147">
        <f t="shared" si="3"/>
        <v>140</v>
      </c>
      <c r="L51" s="147">
        <f t="shared" si="3"/>
        <v>0</v>
      </c>
      <c r="M51" s="147">
        <f t="shared" si="3"/>
        <v>0</v>
      </c>
      <c r="N51" s="147">
        <f t="shared" si="3"/>
        <v>0</v>
      </c>
      <c r="O51" s="147">
        <f t="shared" si="3"/>
        <v>0</v>
      </c>
      <c r="P51" s="147">
        <f t="shared" si="3"/>
        <v>120.7</v>
      </c>
      <c r="Q51" s="147">
        <f t="shared" si="3"/>
        <v>0</v>
      </c>
      <c r="R51" s="147">
        <f t="shared" si="3"/>
        <v>200</v>
      </c>
      <c r="S51" s="147">
        <f t="shared" si="3"/>
        <v>0</v>
      </c>
      <c r="T51" s="147">
        <f t="shared" si="3"/>
        <v>0</v>
      </c>
      <c r="U51" s="147">
        <f t="shared" si="3"/>
        <v>0</v>
      </c>
      <c r="V51" s="147">
        <f t="shared" si="3"/>
        <v>7.5</v>
      </c>
      <c r="W51" s="147">
        <f t="shared" si="3"/>
        <v>13</v>
      </c>
      <c r="X51" s="147">
        <f t="shared" si="3"/>
        <v>5.0999999999999996</v>
      </c>
      <c r="Y51" s="147">
        <f t="shared" si="3"/>
        <v>0</v>
      </c>
      <c r="Z51" s="147">
        <f t="shared" si="3"/>
        <v>15</v>
      </c>
      <c r="AA51" s="147">
        <f t="shared" si="3"/>
        <v>0</v>
      </c>
      <c r="AB51" s="147">
        <f t="shared" si="3"/>
        <v>0</v>
      </c>
      <c r="AC51" s="147">
        <f t="shared" si="3"/>
        <v>0</v>
      </c>
      <c r="AD51" s="147">
        <f t="shared" si="3"/>
        <v>0</v>
      </c>
      <c r="AE51" s="147">
        <f t="shared" si="3"/>
        <v>0</v>
      </c>
      <c r="AF51" s="147">
        <f t="shared" si="3"/>
        <v>1</v>
      </c>
      <c r="AG51" s="70"/>
    </row>
    <row r="52" spans="1:33" s="5" customFormat="1" ht="10.5" customHeight="1" x14ac:dyDescent="0.2">
      <c r="A52" s="143"/>
      <c r="B52" s="143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</row>
    <row r="53" spans="1:33" s="69" customFormat="1" ht="10.5" customHeight="1" x14ac:dyDescent="0.2">
      <c r="A53" s="198" t="s">
        <v>122</v>
      </c>
      <c r="B53" s="199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66"/>
    </row>
    <row r="54" spans="1:33" s="5" customFormat="1" ht="10.5" customHeight="1" x14ac:dyDescent="0.2">
      <c r="A54" s="143"/>
      <c r="B54" s="143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</row>
    <row r="55" spans="1:33" ht="10.5" customHeight="1" x14ac:dyDescent="0.2">
      <c r="A55" s="148">
        <v>84</v>
      </c>
      <c r="B55" s="141" t="s">
        <v>67</v>
      </c>
      <c r="C55" s="141">
        <v>250</v>
      </c>
      <c r="G55" s="141">
        <v>10</v>
      </c>
      <c r="I55" s="141">
        <v>25</v>
      </c>
      <c r="J55" s="141">
        <f>40+10+2.5+10+7.5+0.75</f>
        <v>70.75</v>
      </c>
      <c r="X55" s="141">
        <v>5</v>
      </c>
      <c r="Z55" s="141">
        <v>1.5</v>
      </c>
    </row>
    <row r="56" spans="1:33" s="2" customFormat="1" ht="10.5" customHeight="1" x14ac:dyDescent="0.2">
      <c r="A56" s="154">
        <v>229</v>
      </c>
      <c r="B56" s="153" t="s">
        <v>70</v>
      </c>
      <c r="C56" s="155">
        <v>200</v>
      </c>
      <c r="D56" s="140"/>
      <c r="E56" s="140"/>
      <c r="F56" s="140">
        <v>2.2999999999999998</v>
      </c>
      <c r="G56" s="140"/>
      <c r="H56" s="140"/>
      <c r="I56" s="140"/>
      <c r="J56" s="140">
        <v>140</v>
      </c>
      <c r="K56" s="140"/>
      <c r="L56" s="140"/>
      <c r="M56" s="140"/>
      <c r="N56" s="140"/>
      <c r="O56" s="140"/>
      <c r="P56" s="140"/>
      <c r="Q56" s="141">
        <v>65</v>
      </c>
      <c r="R56" s="140"/>
      <c r="S56" s="140"/>
      <c r="T56" s="140"/>
      <c r="U56" s="140"/>
      <c r="V56" s="140"/>
      <c r="W56" s="140"/>
      <c r="X56" s="140">
        <v>5</v>
      </c>
      <c r="Y56" s="140"/>
      <c r="Z56" s="140">
        <v>4</v>
      </c>
      <c r="AA56" s="140"/>
      <c r="AB56" s="140"/>
      <c r="AC56" s="140"/>
      <c r="AD56" s="140"/>
      <c r="AE56" s="140"/>
      <c r="AF56" s="140"/>
      <c r="AG56" s="66"/>
    </row>
    <row r="57" spans="1:33" s="2" customFormat="1" ht="10.5" customHeight="1" x14ac:dyDescent="0.2">
      <c r="A57" s="139">
        <v>392</v>
      </c>
      <c r="B57" s="141" t="s">
        <v>171</v>
      </c>
      <c r="C57" s="140">
        <v>200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50</v>
      </c>
      <c r="S57" s="140"/>
      <c r="T57" s="140"/>
      <c r="U57" s="140"/>
      <c r="V57" s="140"/>
      <c r="W57" s="140"/>
      <c r="X57" s="140"/>
      <c r="Y57" s="140"/>
      <c r="Z57" s="140">
        <v>10</v>
      </c>
      <c r="AA57" s="140"/>
      <c r="AB57" s="140">
        <v>0.5</v>
      </c>
      <c r="AC57" s="140"/>
      <c r="AD57" s="140"/>
      <c r="AE57" s="140"/>
      <c r="AF57" s="140"/>
      <c r="AG57" s="66"/>
    </row>
    <row r="58" spans="1:33" s="2" customFormat="1" ht="10.5" customHeight="1" x14ac:dyDescent="0.2">
      <c r="A58" s="142"/>
      <c r="B58" s="141" t="s">
        <v>63</v>
      </c>
      <c r="C58" s="140">
        <v>40</v>
      </c>
      <c r="D58" s="140"/>
      <c r="E58" s="140">
        <v>40</v>
      </c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66"/>
    </row>
    <row r="59" spans="1:33" s="2" customFormat="1" ht="10.5" customHeight="1" x14ac:dyDescent="0.2">
      <c r="A59" s="139"/>
      <c r="B59" s="141" t="s">
        <v>64</v>
      </c>
      <c r="C59" s="140">
        <v>40</v>
      </c>
      <c r="D59" s="140">
        <v>40</v>
      </c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66"/>
    </row>
    <row r="60" spans="1:33" s="2" customFormat="1" ht="10.5" customHeight="1" x14ac:dyDescent="0.2">
      <c r="A60" s="161"/>
      <c r="B60" s="153" t="s">
        <v>143</v>
      </c>
      <c r="C60" s="155">
        <v>80</v>
      </c>
      <c r="D60" s="140"/>
      <c r="E60" s="140"/>
      <c r="F60" s="140">
        <v>39.5</v>
      </c>
      <c r="G60" s="140"/>
      <c r="H60" s="140"/>
      <c r="I60" s="140"/>
      <c r="J60" s="140"/>
      <c r="K60" s="140">
        <v>20</v>
      </c>
      <c r="L60" s="140"/>
      <c r="M60" s="140"/>
      <c r="N60" s="140"/>
      <c r="O60" s="140"/>
      <c r="P60" s="140"/>
      <c r="Q60" s="140"/>
      <c r="R60" s="140">
        <v>22.5</v>
      </c>
      <c r="S60" s="140"/>
      <c r="T60" s="140"/>
      <c r="U60" s="140"/>
      <c r="V60" s="140"/>
      <c r="W60" s="140">
        <v>5</v>
      </c>
      <c r="X60" s="140"/>
      <c r="Y60" s="140">
        <v>6</v>
      </c>
      <c r="Z60" s="140">
        <v>15</v>
      </c>
      <c r="AA60" s="140"/>
      <c r="AB60" s="140"/>
      <c r="AC60" s="140">
        <v>4</v>
      </c>
      <c r="AD60" s="140">
        <v>1</v>
      </c>
      <c r="AE60" s="140"/>
      <c r="AF60" s="140"/>
      <c r="AG60" s="66"/>
    </row>
    <row r="61" spans="1:33" s="2" customFormat="1" ht="10.5" customHeight="1" x14ac:dyDescent="0.2">
      <c r="A61" s="161"/>
      <c r="B61" s="153" t="s">
        <v>153</v>
      </c>
      <c r="C61" s="155">
        <v>150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>
        <v>150</v>
      </c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66"/>
    </row>
    <row r="62" spans="1:33" s="2" customFormat="1" ht="10.5" customHeight="1" x14ac:dyDescent="0.2">
      <c r="A62" s="161"/>
      <c r="B62" s="155"/>
      <c r="C62" s="155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66"/>
    </row>
    <row r="63" spans="1:33" s="71" customFormat="1" ht="10.5" customHeight="1" x14ac:dyDescent="0.2">
      <c r="A63" s="145"/>
      <c r="B63" s="151" t="s">
        <v>20</v>
      </c>
      <c r="C63" s="147">
        <f>SUM(C55:C62)</f>
        <v>960</v>
      </c>
      <c r="D63" s="147">
        <f t="shared" ref="D63:AF63" si="4">SUM(D55:D62)</f>
        <v>40</v>
      </c>
      <c r="E63" s="147">
        <f t="shared" si="4"/>
        <v>40</v>
      </c>
      <c r="F63" s="147">
        <f t="shared" si="4"/>
        <v>41.8</v>
      </c>
      <c r="G63" s="147">
        <f t="shared" si="4"/>
        <v>10</v>
      </c>
      <c r="H63" s="147">
        <f t="shared" si="4"/>
        <v>0</v>
      </c>
      <c r="I63" s="147">
        <f t="shared" si="4"/>
        <v>25</v>
      </c>
      <c r="J63" s="147">
        <f t="shared" si="4"/>
        <v>210.75</v>
      </c>
      <c r="K63" s="147">
        <f t="shared" si="4"/>
        <v>20</v>
      </c>
      <c r="L63" s="147">
        <f t="shared" si="4"/>
        <v>0</v>
      </c>
      <c r="M63" s="147">
        <f t="shared" si="4"/>
        <v>150</v>
      </c>
      <c r="N63" s="147">
        <f t="shared" si="4"/>
        <v>0</v>
      </c>
      <c r="O63" s="147">
        <f t="shared" si="4"/>
        <v>0</v>
      </c>
      <c r="P63" s="147">
        <f t="shared" si="4"/>
        <v>0</v>
      </c>
      <c r="Q63" s="147">
        <f t="shared" si="4"/>
        <v>65</v>
      </c>
      <c r="R63" s="147">
        <f t="shared" si="4"/>
        <v>72.5</v>
      </c>
      <c r="S63" s="147">
        <f t="shared" si="4"/>
        <v>0</v>
      </c>
      <c r="T63" s="147">
        <f t="shared" si="4"/>
        <v>0</v>
      </c>
      <c r="U63" s="147">
        <f t="shared" si="4"/>
        <v>0</v>
      </c>
      <c r="V63" s="147">
        <f t="shared" si="4"/>
        <v>0</v>
      </c>
      <c r="W63" s="147">
        <f t="shared" si="4"/>
        <v>5</v>
      </c>
      <c r="X63" s="147">
        <f t="shared" si="4"/>
        <v>10</v>
      </c>
      <c r="Y63" s="147">
        <f t="shared" si="4"/>
        <v>6</v>
      </c>
      <c r="Z63" s="147">
        <f t="shared" si="4"/>
        <v>30.5</v>
      </c>
      <c r="AA63" s="147">
        <f t="shared" si="4"/>
        <v>0</v>
      </c>
      <c r="AB63" s="147">
        <f t="shared" si="4"/>
        <v>0.5</v>
      </c>
      <c r="AC63" s="147">
        <f t="shared" si="4"/>
        <v>4</v>
      </c>
      <c r="AD63" s="147">
        <f t="shared" si="4"/>
        <v>1</v>
      </c>
      <c r="AE63" s="147">
        <f t="shared" si="4"/>
        <v>0</v>
      </c>
      <c r="AF63" s="147">
        <f t="shared" si="4"/>
        <v>0</v>
      </c>
      <c r="AG63" s="70"/>
    </row>
    <row r="65" spans="1:33" s="69" customFormat="1" ht="10.5" customHeight="1" x14ac:dyDescent="0.2">
      <c r="A65" s="196" t="s">
        <v>123</v>
      </c>
      <c r="B65" s="197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66"/>
    </row>
    <row r="66" spans="1:33" ht="10.5" customHeight="1" x14ac:dyDescent="0.2">
      <c r="A66" s="149"/>
      <c r="B66" s="162"/>
    </row>
    <row r="67" spans="1:33" ht="10.5" customHeight="1" x14ac:dyDescent="0.2">
      <c r="A67" s="148" t="s">
        <v>139</v>
      </c>
      <c r="B67" s="141" t="s">
        <v>137</v>
      </c>
      <c r="C67" s="141">
        <v>250</v>
      </c>
      <c r="I67" s="141">
        <v>50</v>
      </c>
      <c r="J67" s="141">
        <v>48</v>
      </c>
      <c r="X67" s="141">
        <v>5</v>
      </c>
    </row>
    <row r="68" spans="1:33" ht="10.5" customHeight="1" x14ac:dyDescent="0.2">
      <c r="A68" s="148">
        <v>211</v>
      </c>
      <c r="B68" s="141" t="s">
        <v>134</v>
      </c>
      <c r="C68" s="141">
        <v>140</v>
      </c>
      <c r="R68" s="141">
        <v>38.299999999999997</v>
      </c>
      <c r="U68" s="141">
        <v>20.3</v>
      </c>
      <c r="W68" s="141">
        <v>10.1</v>
      </c>
      <c r="Y68" s="141">
        <v>102</v>
      </c>
    </row>
    <row r="69" spans="1:33" ht="10.5" customHeight="1" x14ac:dyDescent="0.2">
      <c r="B69" s="141" t="s">
        <v>163</v>
      </c>
      <c r="C69" s="141">
        <v>60</v>
      </c>
      <c r="J69" s="141">
        <v>60</v>
      </c>
      <c r="W69" s="141">
        <v>3</v>
      </c>
    </row>
    <row r="70" spans="1:33" s="2" customFormat="1" ht="10.5" customHeight="1" x14ac:dyDescent="0.2">
      <c r="A70" s="139" t="s">
        <v>132</v>
      </c>
      <c r="B70" s="141" t="s">
        <v>153</v>
      </c>
      <c r="C70" s="140">
        <v>200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>
        <v>200</v>
      </c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66"/>
    </row>
    <row r="71" spans="1:33" s="2" customFormat="1" ht="10.5" customHeight="1" x14ac:dyDescent="0.2">
      <c r="A71" s="139"/>
      <c r="B71" s="141" t="s">
        <v>63</v>
      </c>
      <c r="C71" s="140">
        <v>40</v>
      </c>
      <c r="D71" s="140"/>
      <c r="E71" s="140">
        <v>40</v>
      </c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66"/>
    </row>
    <row r="72" spans="1:33" s="2" customFormat="1" ht="10.5" customHeight="1" x14ac:dyDescent="0.2">
      <c r="A72" s="139"/>
      <c r="B72" s="141" t="s">
        <v>64</v>
      </c>
      <c r="C72" s="140">
        <v>20</v>
      </c>
      <c r="D72" s="140">
        <v>20</v>
      </c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66"/>
    </row>
    <row r="73" spans="1:33" s="2" customFormat="1" ht="10.5" customHeight="1" x14ac:dyDescent="0.2">
      <c r="A73" s="139"/>
      <c r="B73" s="141" t="s">
        <v>74</v>
      </c>
      <c r="C73" s="140">
        <v>120</v>
      </c>
      <c r="D73" s="140"/>
      <c r="E73" s="140"/>
      <c r="F73" s="140"/>
      <c r="G73" s="140"/>
      <c r="H73" s="140"/>
      <c r="I73" s="140"/>
      <c r="J73" s="140"/>
      <c r="K73" s="140">
        <v>120</v>
      </c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66"/>
    </row>
    <row r="74" spans="1:33" s="2" customFormat="1" ht="10.5" customHeight="1" x14ac:dyDescent="0.2">
      <c r="A74" s="142"/>
      <c r="B74" s="141" t="s">
        <v>159</v>
      </c>
      <c r="C74" s="140">
        <v>180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>
        <v>180</v>
      </c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66"/>
    </row>
    <row r="75" spans="1:33" s="2" customFormat="1" ht="10.5" customHeight="1" x14ac:dyDescent="0.2">
      <c r="A75" s="139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66"/>
    </row>
    <row r="76" spans="1:33" s="71" customFormat="1" ht="10.5" customHeight="1" x14ac:dyDescent="0.2">
      <c r="A76" s="145"/>
      <c r="B76" s="151"/>
      <c r="C76" s="147">
        <f t="shared" ref="C76:AF76" si="5">SUM(C67:C75)</f>
        <v>1010</v>
      </c>
      <c r="D76" s="147">
        <f t="shared" si="5"/>
        <v>20</v>
      </c>
      <c r="E76" s="147">
        <f t="shared" si="5"/>
        <v>40</v>
      </c>
      <c r="F76" s="147">
        <f t="shared" si="5"/>
        <v>0</v>
      </c>
      <c r="G76" s="147">
        <f t="shared" si="5"/>
        <v>0</v>
      </c>
      <c r="H76" s="147">
        <f t="shared" si="5"/>
        <v>0</v>
      </c>
      <c r="I76" s="147">
        <f t="shared" si="5"/>
        <v>50</v>
      </c>
      <c r="J76" s="147">
        <f t="shared" si="5"/>
        <v>108</v>
      </c>
      <c r="K76" s="147">
        <f t="shared" si="5"/>
        <v>120</v>
      </c>
      <c r="L76" s="147">
        <f t="shared" si="5"/>
        <v>0</v>
      </c>
      <c r="M76" s="147">
        <f t="shared" si="5"/>
        <v>200</v>
      </c>
      <c r="N76" s="147">
        <f t="shared" si="5"/>
        <v>0</v>
      </c>
      <c r="O76" s="147">
        <f t="shared" si="5"/>
        <v>0</v>
      </c>
      <c r="P76" s="147">
        <f t="shared" si="5"/>
        <v>0</v>
      </c>
      <c r="Q76" s="147">
        <f t="shared" si="5"/>
        <v>0</v>
      </c>
      <c r="R76" s="147">
        <f t="shared" si="5"/>
        <v>38.299999999999997</v>
      </c>
      <c r="S76" s="147">
        <f t="shared" si="5"/>
        <v>180</v>
      </c>
      <c r="T76" s="147">
        <f t="shared" si="5"/>
        <v>0</v>
      </c>
      <c r="U76" s="147">
        <f t="shared" si="5"/>
        <v>20.3</v>
      </c>
      <c r="V76" s="147">
        <f t="shared" si="5"/>
        <v>0</v>
      </c>
      <c r="W76" s="147">
        <f t="shared" si="5"/>
        <v>13.1</v>
      </c>
      <c r="X76" s="147">
        <f t="shared" si="5"/>
        <v>5</v>
      </c>
      <c r="Y76" s="147">
        <f t="shared" si="5"/>
        <v>102</v>
      </c>
      <c r="Z76" s="147">
        <f t="shared" si="5"/>
        <v>0</v>
      </c>
      <c r="AA76" s="147">
        <f t="shared" si="5"/>
        <v>0</v>
      </c>
      <c r="AB76" s="147">
        <f t="shared" si="5"/>
        <v>0</v>
      </c>
      <c r="AC76" s="147">
        <f t="shared" si="5"/>
        <v>0</v>
      </c>
      <c r="AD76" s="147">
        <f t="shared" si="5"/>
        <v>0</v>
      </c>
      <c r="AE76" s="147">
        <f t="shared" si="5"/>
        <v>0</v>
      </c>
      <c r="AF76" s="147">
        <f t="shared" si="5"/>
        <v>0</v>
      </c>
      <c r="AG76" s="70"/>
    </row>
    <row r="77" spans="1:33" s="70" customFormat="1" ht="10.5" customHeight="1" x14ac:dyDescent="0.2">
      <c r="A77" s="163"/>
      <c r="B77" s="164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</row>
    <row r="78" spans="1:33" s="75" customFormat="1" ht="10.5" customHeight="1" x14ac:dyDescent="0.2">
      <c r="A78" s="196" t="s">
        <v>124</v>
      </c>
      <c r="B78" s="197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74"/>
    </row>
    <row r="79" spans="1:33" ht="10.5" customHeight="1" x14ac:dyDescent="0.2">
      <c r="A79" s="165"/>
      <c r="B79" s="166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</row>
    <row r="80" spans="1:33" s="2" customFormat="1" ht="10.5" customHeight="1" x14ac:dyDescent="0.2">
      <c r="A80" s="142">
        <v>81</v>
      </c>
      <c r="B80" s="141" t="s">
        <v>78</v>
      </c>
      <c r="C80" s="140">
        <v>250</v>
      </c>
      <c r="D80" s="140"/>
      <c r="E80" s="140"/>
      <c r="F80" s="140"/>
      <c r="G80" s="140"/>
      <c r="H80" s="140"/>
      <c r="I80" s="140"/>
      <c r="J80" s="140">
        <f>40+30+10+2.5+10+7.5</f>
        <v>100</v>
      </c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>
        <v>5</v>
      </c>
      <c r="Y80" s="140"/>
      <c r="Z80" s="140">
        <v>2.5</v>
      </c>
      <c r="AA80" s="140"/>
      <c r="AB80" s="140"/>
      <c r="AC80" s="140"/>
      <c r="AD80" s="140"/>
      <c r="AE80" s="140"/>
      <c r="AF80" s="140"/>
      <c r="AG80" s="66"/>
    </row>
    <row r="81" spans="1:33" s="2" customFormat="1" ht="10.5" customHeight="1" x14ac:dyDescent="0.2">
      <c r="A81" s="154" t="s">
        <v>165</v>
      </c>
      <c r="B81" s="153" t="s">
        <v>178</v>
      </c>
      <c r="C81" s="155">
        <v>80</v>
      </c>
      <c r="D81" s="140"/>
      <c r="E81" s="140"/>
      <c r="F81" s="140">
        <v>2.25</v>
      </c>
      <c r="G81" s="140"/>
      <c r="H81" s="140"/>
      <c r="I81" s="140"/>
      <c r="J81" s="140">
        <f>4+4+7</f>
        <v>15</v>
      </c>
      <c r="K81" s="140"/>
      <c r="L81" s="140"/>
      <c r="M81" s="140"/>
      <c r="N81" s="140">
        <v>83</v>
      </c>
      <c r="O81" s="140"/>
      <c r="P81" s="140"/>
      <c r="Q81" s="141"/>
      <c r="R81" s="140"/>
      <c r="S81" s="140"/>
      <c r="T81" s="140"/>
      <c r="U81" s="140"/>
      <c r="V81" s="140">
        <v>7</v>
      </c>
      <c r="W81" s="140"/>
      <c r="X81" s="140">
        <v>5</v>
      </c>
      <c r="Y81" s="140"/>
      <c r="Z81" s="140"/>
      <c r="AA81" s="140"/>
      <c r="AB81" s="140"/>
      <c r="AC81" s="140"/>
      <c r="AD81" s="140"/>
      <c r="AE81" s="140"/>
      <c r="AF81" s="140"/>
      <c r="AG81" s="66"/>
    </row>
    <row r="82" spans="1:33" s="2" customFormat="1" ht="10.5" customHeight="1" x14ac:dyDescent="0.2">
      <c r="A82" s="139"/>
      <c r="B82" s="167" t="s">
        <v>138</v>
      </c>
      <c r="C82" s="140">
        <v>125</v>
      </c>
      <c r="D82" s="140"/>
      <c r="E82" s="140"/>
      <c r="F82" s="140"/>
      <c r="G82" s="140">
        <v>48</v>
      </c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>
        <v>5</v>
      </c>
      <c r="X82" s="140"/>
      <c r="Y82" s="140"/>
      <c r="Z82" s="140"/>
      <c r="AA82" s="140"/>
      <c r="AB82" s="140"/>
      <c r="AC82" s="140"/>
      <c r="AD82" s="140"/>
      <c r="AE82" s="140"/>
      <c r="AF82" s="140"/>
    </row>
    <row r="83" spans="1:33" ht="10.5" customHeight="1" x14ac:dyDescent="0.2">
      <c r="B83" s="141" t="s">
        <v>61</v>
      </c>
      <c r="C83" s="141">
        <v>200</v>
      </c>
      <c r="L83" s="141">
        <v>22</v>
      </c>
      <c r="Z83" s="141">
        <v>5</v>
      </c>
    </row>
    <row r="84" spans="1:33" s="2" customFormat="1" ht="10.5" customHeight="1" x14ac:dyDescent="0.2">
      <c r="A84" s="161"/>
      <c r="B84" s="141" t="s">
        <v>63</v>
      </c>
      <c r="C84" s="155">
        <v>60</v>
      </c>
      <c r="D84" s="140"/>
      <c r="E84" s="140">
        <v>60</v>
      </c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66"/>
    </row>
    <row r="85" spans="1:33" s="2" customFormat="1" ht="10.5" customHeight="1" x14ac:dyDescent="0.2">
      <c r="A85" s="139"/>
      <c r="B85" s="141" t="s">
        <v>64</v>
      </c>
      <c r="C85" s="140">
        <v>20</v>
      </c>
      <c r="D85" s="140">
        <v>20</v>
      </c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66"/>
    </row>
    <row r="86" spans="1:33" s="2" customFormat="1" ht="10.5" customHeight="1" x14ac:dyDescent="0.2">
      <c r="A86" s="139"/>
      <c r="B86" s="141" t="s">
        <v>38</v>
      </c>
      <c r="C86" s="140">
        <v>200</v>
      </c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>
        <v>200</v>
      </c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66"/>
    </row>
    <row r="87" spans="1:33" s="2" customFormat="1" ht="10.5" customHeight="1" x14ac:dyDescent="0.2">
      <c r="A87" s="139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66"/>
    </row>
    <row r="88" spans="1:33" s="71" customFormat="1" ht="10.5" customHeight="1" x14ac:dyDescent="0.2">
      <c r="A88" s="145"/>
      <c r="B88" s="146" t="s">
        <v>20</v>
      </c>
      <c r="C88" s="147">
        <f t="shared" ref="C88:X88" si="6">SUM(C80:C87)</f>
        <v>935</v>
      </c>
      <c r="D88" s="147">
        <f t="shared" si="6"/>
        <v>20</v>
      </c>
      <c r="E88" s="147">
        <f t="shared" si="6"/>
        <v>60</v>
      </c>
      <c r="F88" s="147">
        <f t="shared" si="6"/>
        <v>2.25</v>
      </c>
      <c r="G88" s="147">
        <f t="shared" si="6"/>
        <v>48</v>
      </c>
      <c r="H88" s="147">
        <f t="shared" si="6"/>
        <v>0</v>
      </c>
      <c r="I88" s="147">
        <f t="shared" si="6"/>
        <v>0</v>
      </c>
      <c r="J88" s="147">
        <f t="shared" si="6"/>
        <v>115</v>
      </c>
      <c r="K88" s="147">
        <f t="shared" si="6"/>
        <v>0</v>
      </c>
      <c r="L88" s="147">
        <f t="shared" si="6"/>
        <v>22</v>
      </c>
      <c r="M88" s="147">
        <f t="shared" si="6"/>
        <v>0</v>
      </c>
      <c r="N88" s="147">
        <f t="shared" si="6"/>
        <v>83</v>
      </c>
      <c r="O88" s="147">
        <f t="shared" si="6"/>
        <v>0</v>
      </c>
      <c r="P88" s="147">
        <f t="shared" si="6"/>
        <v>0</v>
      </c>
      <c r="Q88" s="147">
        <f t="shared" si="6"/>
        <v>0</v>
      </c>
      <c r="R88" s="147">
        <f t="shared" si="6"/>
        <v>200</v>
      </c>
      <c r="S88" s="147">
        <f t="shared" si="6"/>
        <v>0</v>
      </c>
      <c r="T88" s="147">
        <f t="shared" si="6"/>
        <v>0</v>
      </c>
      <c r="U88" s="147">
        <f t="shared" si="6"/>
        <v>0</v>
      </c>
      <c r="V88" s="147">
        <f t="shared" si="6"/>
        <v>7</v>
      </c>
      <c r="W88" s="147">
        <f t="shared" si="6"/>
        <v>5</v>
      </c>
      <c r="X88" s="147">
        <f t="shared" si="6"/>
        <v>10</v>
      </c>
      <c r="Y88" s="147">
        <f>SUM(Y78:Y87)</f>
        <v>0</v>
      </c>
      <c r="Z88" s="147">
        <f t="shared" ref="Z88:AF88" si="7">SUM(Z80:Z87)</f>
        <v>7.5</v>
      </c>
      <c r="AA88" s="147">
        <f t="shared" si="7"/>
        <v>0</v>
      </c>
      <c r="AB88" s="147">
        <f t="shared" si="7"/>
        <v>0</v>
      </c>
      <c r="AC88" s="147">
        <f t="shared" si="7"/>
        <v>0</v>
      </c>
      <c r="AD88" s="147">
        <f t="shared" si="7"/>
        <v>0</v>
      </c>
      <c r="AE88" s="147">
        <f t="shared" si="7"/>
        <v>0</v>
      </c>
      <c r="AF88" s="147">
        <f t="shared" si="7"/>
        <v>0</v>
      </c>
      <c r="AG88" s="70"/>
    </row>
    <row r="89" spans="1:33" s="70" customFormat="1" ht="10.5" customHeight="1" x14ac:dyDescent="0.2">
      <c r="A89" s="158"/>
      <c r="B89" s="168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</row>
    <row r="90" spans="1:33" s="69" customFormat="1" ht="10.5" customHeight="1" x14ac:dyDescent="0.2">
      <c r="A90" s="198" t="s">
        <v>125</v>
      </c>
      <c r="B90" s="199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66"/>
    </row>
    <row r="91" spans="1:33" ht="9.75" customHeight="1" x14ac:dyDescent="0.2"/>
    <row r="92" spans="1:33" s="2" customFormat="1" ht="10.5" customHeight="1" x14ac:dyDescent="0.2">
      <c r="A92" s="139"/>
      <c r="B92" s="141" t="s">
        <v>149</v>
      </c>
      <c r="C92" s="140">
        <v>60</v>
      </c>
      <c r="D92" s="140"/>
      <c r="E92" s="140"/>
      <c r="F92" s="140"/>
      <c r="G92" s="140"/>
      <c r="H92" s="140"/>
      <c r="I92" s="140"/>
      <c r="J92" s="140">
        <v>60</v>
      </c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66"/>
    </row>
    <row r="93" spans="1:33" ht="10.5" customHeight="1" x14ac:dyDescent="0.2">
      <c r="A93" s="169" t="s">
        <v>172</v>
      </c>
      <c r="B93" s="166" t="s">
        <v>141</v>
      </c>
      <c r="C93" s="153">
        <v>250</v>
      </c>
      <c r="D93" s="153"/>
      <c r="E93" s="153"/>
      <c r="F93" s="153"/>
      <c r="G93" s="153"/>
      <c r="H93" s="153">
        <v>20</v>
      </c>
      <c r="I93" s="153"/>
      <c r="J93" s="153">
        <v>22</v>
      </c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>
        <v>5</v>
      </c>
      <c r="X93" s="153"/>
      <c r="Y93" s="153"/>
      <c r="Z93" s="153"/>
      <c r="AA93" s="153"/>
      <c r="AB93" s="153"/>
      <c r="AC93" s="153"/>
      <c r="AD93" s="153"/>
      <c r="AE93" s="153"/>
      <c r="AF93" s="153"/>
    </row>
    <row r="94" spans="1:33" ht="10.5" customHeight="1" x14ac:dyDescent="0.2">
      <c r="A94" s="148">
        <v>234</v>
      </c>
      <c r="B94" s="141" t="s">
        <v>135</v>
      </c>
      <c r="C94" s="141">
        <v>80</v>
      </c>
      <c r="E94" s="141">
        <v>21</v>
      </c>
      <c r="Q94" s="141">
        <v>49.5</v>
      </c>
      <c r="R94" s="141">
        <v>19.5</v>
      </c>
      <c r="W94" s="141">
        <v>5</v>
      </c>
      <c r="X94" s="141">
        <v>7.5</v>
      </c>
    </row>
    <row r="95" spans="1:33" ht="10.5" customHeight="1" x14ac:dyDescent="0.2">
      <c r="A95" s="152">
        <v>125</v>
      </c>
      <c r="B95" s="153" t="s">
        <v>68</v>
      </c>
      <c r="C95" s="153">
        <v>145</v>
      </c>
      <c r="I95" s="141">
        <v>144.19999999999999</v>
      </c>
      <c r="W95" s="141">
        <v>5</v>
      </c>
    </row>
    <row r="96" spans="1:33" s="2" customFormat="1" ht="10.5" customHeight="1" x14ac:dyDescent="0.2">
      <c r="A96" s="139">
        <v>397</v>
      </c>
      <c r="B96" s="141" t="s">
        <v>148</v>
      </c>
      <c r="C96" s="140">
        <v>200</v>
      </c>
      <c r="D96" s="140"/>
      <c r="E96" s="140"/>
      <c r="F96" s="140"/>
      <c r="G96" s="140"/>
      <c r="H96" s="140"/>
      <c r="I96" s="140"/>
      <c r="J96" s="140"/>
      <c r="K96" s="140">
        <v>40</v>
      </c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>
        <v>15</v>
      </c>
      <c r="AA96" s="140"/>
      <c r="AB96" s="140"/>
      <c r="AC96" s="140"/>
      <c r="AD96" s="140"/>
      <c r="AE96" s="140"/>
      <c r="AF96" s="140"/>
      <c r="AG96" s="66"/>
    </row>
    <row r="97" spans="1:33" s="2" customFormat="1" ht="10.5" customHeight="1" x14ac:dyDescent="0.2">
      <c r="A97" s="161"/>
      <c r="B97" s="141" t="s">
        <v>63</v>
      </c>
      <c r="C97" s="140">
        <v>60</v>
      </c>
      <c r="D97" s="140"/>
      <c r="E97" s="140">
        <v>60</v>
      </c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66"/>
    </row>
    <row r="98" spans="1:33" s="2" customFormat="1" ht="10.5" customHeight="1" x14ac:dyDescent="0.2">
      <c r="A98" s="161"/>
      <c r="B98" s="141" t="s">
        <v>64</v>
      </c>
      <c r="C98" s="140">
        <v>40</v>
      </c>
      <c r="D98" s="140">
        <v>40</v>
      </c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66"/>
    </row>
    <row r="99" spans="1:33" s="2" customFormat="1" ht="10.5" customHeight="1" x14ac:dyDescent="0.2">
      <c r="A99" s="139"/>
      <c r="B99" s="141" t="s">
        <v>77</v>
      </c>
      <c r="C99" s="140">
        <v>160</v>
      </c>
      <c r="D99" s="140"/>
      <c r="E99" s="140"/>
      <c r="F99" s="140"/>
      <c r="G99" s="140"/>
      <c r="H99" s="140"/>
      <c r="I99" s="140"/>
      <c r="J99" s="140"/>
      <c r="K99" s="140">
        <v>160</v>
      </c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66"/>
    </row>
    <row r="100" spans="1:33" s="2" customFormat="1" ht="10.5" customHeight="1" x14ac:dyDescent="0.2">
      <c r="A100" s="139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66"/>
    </row>
    <row r="101" spans="1:33" s="71" customFormat="1" ht="10.5" customHeight="1" x14ac:dyDescent="0.2">
      <c r="A101" s="145"/>
      <c r="B101" s="151" t="s">
        <v>20</v>
      </c>
      <c r="C101" s="147">
        <f>SUM(C92:C100)</f>
        <v>995</v>
      </c>
      <c r="D101" s="147">
        <f t="shared" ref="D101:AF101" si="8">SUM(D92:D100)</f>
        <v>40</v>
      </c>
      <c r="E101" s="147">
        <f t="shared" si="8"/>
        <v>81</v>
      </c>
      <c r="F101" s="147">
        <f t="shared" si="8"/>
        <v>0</v>
      </c>
      <c r="G101" s="147">
        <f t="shared" si="8"/>
        <v>0</v>
      </c>
      <c r="H101" s="147">
        <f t="shared" si="8"/>
        <v>20</v>
      </c>
      <c r="I101" s="147">
        <f t="shared" si="8"/>
        <v>144.19999999999999</v>
      </c>
      <c r="J101" s="147">
        <f t="shared" si="8"/>
        <v>82</v>
      </c>
      <c r="K101" s="147">
        <f t="shared" si="8"/>
        <v>200</v>
      </c>
      <c r="L101" s="147">
        <f t="shared" si="8"/>
        <v>0</v>
      </c>
      <c r="M101" s="147">
        <f t="shared" si="8"/>
        <v>0</v>
      </c>
      <c r="N101" s="147">
        <f t="shared" si="8"/>
        <v>0</v>
      </c>
      <c r="O101" s="147">
        <f t="shared" si="8"/>
        <v>0</v>
      </c>
      <c r="P101" s="147">
        <f t="shared" si="8"/>
        <v>0</v>
      </c>
      <c r="Q101" s="147">
        <f t="shared" si="8"/>
        <v>49.5</v>
      </c>
      <c r="R101" s="147">
        <f t="shared" si="8"/>
        <v>19.5</v>
      </c>
      <c r="S101" s="147">
        <f t="shared" si="8"/>
        <v>0</v>
      </c>
      <c r="T101" s="147">
        <f t="shared" si="8"/>
        <v>0</v>
      </c>
      <c r="U101" s="147">
        <f t="shared" si="8"/>
        <v>0</v>
      </c>
      <c r="V101" s="147">
        <f t="shared" si="8"/>
        <v>0</v>
      </c>
      <c r="W101" s="147">
        <f t="shared" si="8"/>
        <v>15</v>
      </c>
      <c r="X101" s="147">
        <f t="shared" si="8"/>
        <v>7.5</v>
      </c>
      <c r="Y101" s="147">
        <f t="shared" si="8"/>
        <v>0</v>
      </c>
      <c r="Z101" s="147">
        <f t="shared" si="8"/>
        <v>15</v>
      </c>
      <c r="AA101" s="147">
        <f t="shared" si="8"/>
        <v>0</v>
      </c>
      <c r="AB101" s="147">
        <f t="shared" si="8"/>
        <v>0</v>
      </c>
      <c r="AC101" s="147">
        <f t="shared" si="8"/>
        <v>0</v>
      </c>
      <c r="AD101" s="147">
        <f t="shared" si="8"/>
        <v>0</v>
      </c>
      <c r="AE101" s="147">
        <f t="shared" si="8"/>
        <v>0</v>
      </c>
      <c r="AF101" s="147">
        <f t="shared" si="8"/>
        <v>0</v>
      </c>
      <c r="AG101" s="70"/>
    </row>
    <row r="102" spans="1:33" s="70" customFormat="1" ht="10.5" customHeight="1" x14ac:dyDescent="0.2">
      <c r="A102" s="170"/>
      <c r="B102" s="171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</row>
    <row r="103" spans="1:33" s="2" customFormat="1" ht="10.5" customHeight="1" x14ac:dyDescent="0.2">
      <c r="A103" s="139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66"/>
    </row>
    <row r="104" spans="1:33" s="69" customFormat="1" ht="10.5" customHeight="1" x14ac:dyDescent="0.2">
      <c r="A104" s="196" t="s">
        <v>126</v>
      </c>
      <c r="B104" s="197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66"/>
    </row>
    <row r="105" spans="1:33" s="70" customFormat="1" ht="10.5" customHeight="1" x14ac:dyDescent="0.2">
      <c r="A105" s="158"/>
      <c r="B105" s="159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</row>
    <row r="106" spans="1:33" ht="10.5" customHeight="1" x14ac:dyDescent="0.2">
      <c r="A106" s="148" t="s">
        <v>82</v>
      </c>
      <c r="B106" s="141" t="s">
        <v>83</v>
      </c>
      <c r="C106" s="141">
        <v>250</v>
      </c>
      <c r="I106" s="141">
        <v>54</v>
      </c>
      <c r="J106" s="141">
        <f>35+14+10+6</f>
        <v>65</v>
      </c>
      <c r="W106" s="141">
        <v>5</v>
      </c>
      <c r="Y106" s="141">
        <v>20</v>
      </c>
    </row>
    <row r="107" spans="1:33" ht="10.5" customHeight="1" x14ac:dyDescent="0.2">
      <c r="A107" s="148">
        <v>267</v>
      </c>
      <c r="B107" s="141" t="s">
        <v>80</v>
      </c>
      <c r="C107" s="141">
        <v>75</v>
      </c>
      <c r="E107" s="141">
        <v>12</v>
      </c>
      <c r="N107" s="141">
        <v>81</v>
      </c>
      <c r="W107" s="141">
        <v>9</v>
      </c>
      <c r="X107" s="141">
        <v>2</v>
      </c>
      <c r="Y107" s="141">
        <v>4</v>
      </c>
    </row>
    <row r="108" spans="1:33" ht="10.5" customHeight="1" x14ac:dyDescent="0.2">
      <c r="B108" s="141" t="s">
        <v>117</v>
      </c>
      <c r="C108" s="141">
        <v>150</v>
      </c>
      <c r="G108" s="141">
        <f>25*1.5</f>
        <v>37.5</v>
      </c>
      <c r="W108" s="141">
        <v>5</v>
      </c>
    </row>
    <row r="109" spans="1:33" s="2" customFormat="1" ht="10.5" customHeight="1" x14ac:dyDescent="0.2">
      <c r="A109" s="139" t="s">
        <v>129</v>
      </c>
      <c r="B109" s="141" t="s">
        <v>153</v>
      </c>
      <c r="C109" s="140">
        <v>200</v>
      </c>
      <c r="D109" s="140"/>
      <c r="E109" s="140"/>
      <c r="F109" s="140"/>
      <c r="G109" s="140"/>
      <c r="H109" s="140"/>
      <c r="I109" s="140"/>
      <c r="J109" s="140"/>
      <c r="K109" s="140"/>
      <c r="L109" s="140"/>
      <c r="M109" s="140">
        <v>200</v>
      </c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66"/>
    </row>
    <row r="110" spans="1:33" ht="10.5" customHeight="1" x14ac:dyDescent="0.2">
      <c r="B110" s="141" t="s">
        <v>63</v>
      </c>
      <c r="C110" s="141">
        <v>40</v>
      </c>
      <c r="E110" s="141">
        <v>40</v>
      </c>
    </row>
    <row r="111" spans="1:33" ht="10.5" customHeight="1" x14ac:dyDescent="0.2">
      <c r="B111" s="141" t="s">
        <v>64</v>
      </c>
      <c r="C111" s="141">
        <v>20</v>
      </c>
      <c r="D111" s="141">
        <v>20</v>
      </c>
    </row>
    <row r="112" spans="1:33" s="2" customFormat="1" ht="10.5" customHeight="1" x14ac:dyDescent="0.2">
      <c r="A112" s="142"/>
      <c r="B112" s="141" t="s">
        <v>159</v>
      </c>
      <c r="C112" s="140">
        <v>180</v>
      </c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>
        <v>180</v>
      </c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66"/>
    </row>
    <row r="114" spans="1:33" s="71" customFormat="1" ht="10.5" customHeight="1" x14ac:dyDescent="0.2">
      <c r="A114" s="145"/>
      <c r="B114" s="151" t="s">
        <v>20</v>
      </c>
      <c r="C114" s="147">
        <f t="shared" ref="C114:AF114" si="9">SUM(C106:C113)</f>
        <v>915</v>
      </c>
      <c r="D114" s="147">
        <f t="shared" si="9"/>
        <v>20</v>
      </c>
      <c r="E114" s="147">
        <f t="shared" si="9"/>
        <v>52</v>
      </c>
      <c r="F114" s="147">
        <f t="shared" si="9"/>
        <v>0</v>
      </c>
      <c r="G114" s="147">
        <f t="shared" si="9"/>
        <v>37.5</v>
      </c>
      <c r="H114" s="147">
        <f t="shared" si="9"/>
        <v>0</v>
      </c>
      <c r="I114" s="147">
        <f t="shared" si="9"/>
        <v>54</v>
      </c>
      <c r="J114" s="147">
        <f t="shared" si="9"/>
        <v>65</v>
      </c>
      <c r="K114" s="147">
        <f t="shared" si="9"/>
        <v>0</v>
      </c>
      <c r="L114" s="147">
        <f t="shared" si="9"/>
        <v>0</v>
      </c>
      <c r="M114" s="147">
        <f t="shared" si="9"/>
        <v>200</v>
      </c>
      <c r="N114" s="147">
        <f t="shared" si="9"/>
        <v>81</v>
      </c>
      <c r="O114" s="147">
        <f t="shared" si="9"/>
        <v>0</v>
      </c>
      <c r="P114" s="147">
        <f t="shared" si="9"/>
        <v>0</v>
      </c>
      <c r="Q114" s="147">
        <f t="shared" si="9"/>
        <v>0</v>
      </c>
      <c r="R114" s="147">
        <f t="shared" si="9"/>
        <v>0</v>
      </c>
      <c r="S114" s="147">
        <f t="shared" si="9"/>
        <v>180</v>
      </c>
      <c r="T114" s="147">
        <f t="shared" si="9"/>
        <v>0</v>
      </c>
      <c r="U114" s="147">
        <f t="shared" si="9"/>
        <v>0</v>
      </c>
      <c r="V114" s="147">
        <f t="shared" si="9"/>
        <v>0</v>
      </c>
      <c r="W114" s="147">
        <f t="shared" si="9"/>
        <v>19</v>
      </c>
      <c r="X114" s="147">
        <f t="shared" si="9"/>
        <v>2</v>
      </c>
      <c r="Y114" s="147">
        <f t="shared" si="9"/>
        <v>24</v>
      </c>
      <c r="Z114" s="147">
        <f t="shared" si="9"/>
        <v>0</v>
      </c>
      <c r="AA114" s="147">
        <f t="shared" si="9"/>
        <v>0</v>
      </c>
      <c r="AB114" s="147">
        <f t="shared" si="9"/>
        <v>0</v>
      </c>
      <c r="AC114" s="147">
        <f t="shared" si="9"/>
        <v>0</v>
      </c>
      <c r="AD114" s="147">
        <f t="shared" si="9"/>
        <v>0</v>
      </c>
      <c r="AE114" s="147">
        <f t="shared" si="9"/>
        <v>0</v>
      </c>
      <c r="AF114" s="147">
        <f t="shared" si="9"/>
        <v>0</v>
      </c>
      <c r="AG114" s="70"/>
    </row>
    <row r="115" spans="1:33" s="70" customFormat="1" ht="10.5" customHeight="1" x14ac:dyDescent="0.2">
      <c r="A115" s="170"/>
      <c r="B115" s="171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</row>
    <row r="116" spans="1:33" s="76" customFormat="1" ht="10.5" customHeight="1" x14ac:dyDescent="0.2">
      <c r="A116" s="198" t="s">
        <v>127</v>
      </c>
      <c r="B116" s="199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70"/>
    </row>
    <row r="117" spans="1:33" s="73" customFormat="1" ht="10.5" customHeight="1" x14ac:dyDescent="0.2">
      <c r="A117" s="143"/>
      <c r="B117" s="143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</row>
    <row r="118" spans="1:33" s="2" customFormat="1" ht="10.5" customHeight="1" x14ac:dyDescent="0.2">
      <c r="A118" s="154">
        <v>82</v>
      </c>
      <c r="B118" s="153" t="s">
        <v>79</v>
      </c>
      <c r="C118" s="155">
        <v>250</v>
      </c>
      <c r="D118" s="140"/>
      <c r="E118" s="140"/>
      <c r="F118" s="140"/>
      <c r="G118" s="140"/>
      <c r="H118" s="140"/>
      <c r="I118" s="140">
        <f>8*2.5</f>
        <v>20</v>
      </c>
      <c r="J118" s="140">
        <f>(16+8+4+1+4+3)*2.5</f>
        <v>90</v>
      </c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>
        <v>4</v>
      </c>
      <c r="Y118" s="140"/>
      <c r="Z118" s="140">
        <v>2.5</v>
      </c>
      <c r="AA118" s="140"/>
      <c r="AB118" s="140"/>
      <c r="AC118" s="140"/>
      <c r="AD118" s="140"/>
      <c r="AE118" s="140"/>
      <c r="AF118" s="140"/>
      <c r="AG118" s="66"/>
    </row>
    <row r="119" spans="1:33" s="2" customFormat="1" ht="10.5" customHeight="1" x14ac:dyDescent="0.2">
      <c r="A119" s="139">
        <v>250</v>
      </c>
      <c r="B119" s="141" t="s">
        <v>128</v>
      </c>
      <c r="C119" s="140">
        <v>70</v>
      </c>
      <c r="D119" s="140"/>
      <c r="E119" s="140"/>
      <c r="F119" s="140"/>
      <c r="G119" s="140"/>
      <c r="H119" s="140"/>
      <c r="I119" s="140"/>
      <c r="J119" s="101"/>
      <c r="K119" s="140"/>
      <c r="L119" s="140"/>
      <c r="M119" s="140"/>
      <c r="N119" s="140"/>
      <c r="O119" s="140">
        <v>55</v>
      </c>
      <c r="P119" s="140"/>
      <c r="Q119" s="140"/>
      <c r="R119" s="140"/>
      <c r="S119" s="140"/>
      <c r="T119" s="140"/>
      <c r="U119" s="140">
        <v>15</v>
      </c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66"/>
    </row>
    <row r="120" spans="1:33" s="2" customFormat="1" ht="10.5" customHeight="1" x14ac:dyDescent="0.2">
      <c r="A120" s="161">
        <v>205</v>
      </c>
      <c r="B120" s="153" t="s">
        <v>140</v>
      </c>
      <c r="C120" s="155">
        <v>125</v>
      </c>
      <c r="D120" s="140"/>
      <c r="E120" s="140"/>
      <c r="F120" s="140"/>
      <c r="G120" s="140"/>
      <c r="H120" s="140">
        <v>35</v>
      </c>
      <c r="I120" s="140"/>
      <c r="J120" s="140">
        <v>29</v>
      </c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>
        <v>5</v>
      </c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66"/>
    </row>
    <row r="121" spans="1:33" s="2" customFormat="1" ht="10.5" customHeight="1" x14ac:dyDescent="0.2">
      <c r="A121" s="139">
        <v>392</v>
      </c>
      <c r="B121" s="141" t="s">
        <v>84</v>
      </c>
      <c r="C121" s="140">
        <v>200</v>
      </c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>
        <v>10</v>
      </c>
      <c r="AA121" s="140"/>
      <c r="AB121" s="140">
        <v>0.4</v>
      </c>
      <c r="AC121" s="140"/>
      <c r="AD121" s="140"/>
      <c r="AE121" s="140"/>
      <c r="AF121" s="140"/>
      <c r="AG121" s="66"/>
    </row>
    <row r="122" spans="1:33" s="2" customFormat="1" ht="10.5" customHeight="1" x14ac:dyDescent="0.2">
      <c r="A122" s="142"/>
      <c r="B122" s="141" t="s">
        <v>63</v>
      </c>
      <c r="C122" s="140">
        <v>60</v>
      </c>
      <c r="D122" s="140"/>
      <c r="E122" s="140">
        <v>60</v>
      </c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66"/>
    </row>
    <row r="123" spans="1:33" s="2" customFormat="1" ht="10.5" customHeight="1" x14ac:dyDescent="0.2">
      <c r="A123" s="142"/>
      <c r="B123" s="141" t="s">
        <v>64</v>
      </c>
      <c r="C123" s="140">
        <v>20</v>
      </c>
      <c r="D123" s="140">
        <v>20</v>
      </c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66"/>
    </row>
    <row r="124" spans="1:33" s="2" customFormat="1" ht="10.5" customHeight="1" x14ac:dyDescent="0.2">
      <c r="A124" s="142"/>
      <c r="B124" s="141" t="s">
        <v>147</v>
      </c>
      <c r="C124" s="140">
        <v>35</v>
      </c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>
        <v>35</v>
      </c>
      <c r="AB124" s="140"/>
      <c r="AC124" s="140"/>
      <c r="AD124" s="140"/>
      <c r="AE124" s="140"/>
      <c r="AF124" s="140"/>
      <c r="AG124" s="66"/>
    </row>
    <row r="125" spans="1:33" ht="10.5" customHeight="1" x14ac:dyDescent="0.2">
      <c r="B125" s="141" t="s">
        <v>38</v>
      </c>
      <c r="C125" s="173">
        <v>200</v>
      </c>
      <c r="D125" s="153"/>
      <c r="E125" s="153"/>
      <c r="F125" s="153"/>
      <c r="G125" s="153"/>
      <c r="H125" s="153"/>
      <c r="L125" s="153"/>
      <c r="M125" s="153"/>
      <c r="R125" s="141">
        <v>200</v>
      </c>
      <c r="W125" s="153"/>
      <c r="X125" s="153"/>
      <c r="Z125" s="153"/>
      <c r="AA125" s="153"/>
      <c r="AB125" s="153"/>
      <c r="AC125" s="153"/>
      <c r="AD125" s="153"/>
      <c r="AE125" s="153"/>
    </row>
    <row r="126" spans="1:33" s="2" customFormat="1" ht="10.5" customHeight="1" x14ac:dyDescent="0.2">
      <c r="A126" s="142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66"/>
    </row>
    <row r="127" spans="1:33" s="71" customFormat="1" ht="10.5" customHeight="1" x14ac:dyDescent="0.2">
      <c r="A127" s="145"/>
      <c r="B127" s="151" t="s">
        <v>20</v>
      </c>
      <c r="C127" s="147">
        <f t="shared" ref="C127:AF127" si="10">SUM(C118:C125)</f>
        <v>960</v>
      </c>
      <c r="D127" s="147">
        <f t="shared" si="10"/>
        <v>20</v>
      </c>
      <c r="E127" s="147">
        <f t="shared" si="10"/>
        <v>60</v>
      </c>
      <c r="F127" s="147">
        <f t="shared" si="10"/>
        <v>0</v>
      </c>
      <c r="G127" s="147">
        <f t="shared" si="10"/>
        <v>0</v>
      </c>
      <c r="H127" s="147">
        <f t="shared" si="10"/>
        <v>35</v>
      </c>
      <c r="I127" s="147">
        <f t="shared" si="10"/>
        <v>20</v>
      </c>
      <c r="J127" s="147">
        <f t="shared" si="10"/>
        <v>119</v>
      </c>
      <c r="K127" s="147">
        <f t="shared" si="10"/>
        <v>0</v>
      </c>
      <c r="L127" s="147">
        <f t="shared" si="10"/>
        <v>0</v>
      </c>
      <c r="M127" s="147">
        <f t="shared" si="10"/>
        <v>0</v>
      </c>
      <c r="N127" s="147">
        <f t="shared" si="10"/>
        <v>0</v>
      </c>
      <c r="O127" s="147">
        <f t="shared" si="10"/>
        <v>55</v>
      </c>
      <c r="P127" s="147">
        <f t="shared" si="10"/>
        <v>0</v>
      </c>
      <c r="Q127" s="147">
        <f t="shared" si="10"/>
        <v>0</v>
      </c>
      <c r="R127" s="147">
        <f t="shared" si="10"/>
        <v>200</v>
      </c>
      <c r="S127" s="147">
        <f t="shared" si="10"/>
        <v>0</v>
      </c>
      <c r="T127" s="147">
        <f t="shared" si="10"/>
        <v>0</v>
      </c>
      <c r="U127" s="147">
        <f t="shared" si="10"/>
        <v>15</v>
      </c>
      <c r="V127" s="147">
        <f t="shared" si="10"/>
        <v>0</v>
      </c>
      <c r="W127" s="147">
        <f t="shared" si="10"/>
        <v>5</v>
      </c>
      <c r="X127" s="147">
        <f t="shared" si="10"/>
        <v>4</v>
      </c>
      <c r="Y127" s="147">
        <f t="shared" si="10"/>
        <v>0</v>
      </c>
      <c r="Z127" s="147">
        <f t="shared" si="10"/>
        <v>12.5</v>
      </c>
      <c r="AA127" s="147">
        <f t="shared" si="10"/>
        <v>35</v>
      </c>
      <c r="AB127" s="147">
        <f t="shared" si="10"/>
        <v>0.4</v>
      </c>
      <c r="AC127" s="147">
        <f t="shared" si="10"/>
        <v>0</v>
      </c>
      <c r="AD127" s="147">
        <f t="shared" si="10"/>
        <v>0</v>
      </c>
      <c r="AE127" s="147">
        <f t="shared" si="10"/>
        <v>0</v>
      </c>
      <c r="AF127" s="147">
        <f t="shared" si="10"/>
        <v>0</v>
      </c>
      <c r="AG127" s="70"/>
    </row>
    <row r="128" spans="1:33" s="70" customFormat="1" ht="10.5" customHeight="1" x14ac:dyDescent="0.2">
      <c r="A128" s="158"/>
      <c r="B128" s="159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</row>
    <row r="129" spans="1:33" s="70" customFormat="1" ht="10.5" customHeight="1" x14ac:dyDescent="0.2">
      <c r="A129" s="158"/>
      <c r="B129" s="168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</row>
    <row r="130" spans="1:33" s="78" customFormat="1" ht="15.75" customHeight="1" x14ac:dyDescent="0.2">
      <c r="A130" s="174"/>
      <c r="B130" s="175" t="s">
        <v>60</v>
      </c>
      <c r="C130" s="138"/>
      <c r="D130" s="138">
        <f t="shared" ref="D130:AF130" si="11">D127+D76+D88+D101+D51+D63+D38+D114+D25+D12</f>
        <v>280</v>
      </c>
      <c r="E130" s="138">
        <f t="shared" si="11"/>
        <v>520.6</v>
      </c>
      <c r="F130" s="138">
        <f t="shared" si="11"/>
        <v>50.68</v>
      </c>
      <c r="G130" s="138">
        <f t="shared" si="11"/>
        <v>156.9</v>
      </c>
      <c r="H130" s="138">
        <f t="shared" si="11"/>
        <v>55</v>
      </c>
      <c r="I130" s="138">
        <f t="shared" si="11"/>
        <v>673.09999999999991</v>
      </c>
      <c r="J130" s="138">
        <f t="shared" si="11"/>
        <v>1020.75</v>
      </c>
      <c r="K130" s="138">
        <f t="shared" si="11"/>
        <v>620</v>
      </c>
      <c r="L130" s="138">
        <f t="shared" si="11"/>
        <v>52</v>
      </c>
      <c r="M130" s="138">
        <f t="shared" si="11"/>
        <v>700</v>
      </c>
      <c r="N130" s="138">
        <f t="shared" si="11"/>
        <v>250</v>
      </c>
      <c r="O130" s="138">
        <f t="shared" si="11"/>
        <v>55</v>
      </c>
      <c r="P130" s="138">
        <f t="shared" si="11"/>
        <v>120.7</v>
      </c>
      <c r="Q130" s="138">
        <f t="shared" si="11"/>
        <v>205.5</v>
      </c>
      <c r="R130" s="138">
        <f t="shared" si="11"/>
        <v>1002.8</v>
      </c>
      <c r="S130" s="138">
        <f t="shared" si="11"/>
        <v>540</v>
      </c>
      <c r="T130" s="138">
        <f t="shared" si="11"/>
        <v>175</v>
      </c>
      <c r="U130" s="138">
        <f t="shared" si="11"/>
        <v>35.299999999999997</v>
      </c>
      <c r="V130" s="138">
        <f t="shared" si="11"/>
        <v>35.25</v>
      </c>
      <c r="W130" s="138">
        <f t="shared" si="11"/>
        <v>105</v>
      </c>
      <c r="X130" s="138">
        <f t="shared" si="11"/>
        <v>54.7</v>
      </c>
      <c r="Y130" s="138">
        <f t="shared" si="11"/>
        <v>141.19999999999999</v>
      </c>
      <c r="Z130" s="138">
        <f t="shared" si="11"/>
        <v>135.69999999999999</v>
      </c>
      <c r="AA130" s="138">
        <f t="shared" si="11"/>
        <v>35</v>
      </c>
      <c r="AB130" s="138">
        <f t="shared" si="11"/>
        <v>1.4</v>
      </c>
      <c r="AC130" s="138">
        <f t="shared" si="11"/>
        <v>4</v>
      </c>
      <c r="AD130" s="138">
        <f t="shared" si="11"/>
        <v>1</v>
      </c>
      <c r="AE130" s="138">
        <f t="shared" si="11"/>
        <v>0</v>
      </c>
      <c r="AF130" s="138">
        <f t="shared" si="11"/>
        <v>1</v>
      </c>
      <c r="AG130" s="77"/>
    </row>
    <row r="131" spans="1:33" s="78" customFormat="1" ht="14.25" customHeight="1" x14ac:dyDescent="0.2">
      <c r="A131" s="176"/>
      <c r="B131" s="177" t="s">
        <v>173</v>
      </c>
      <c r="C131" s="138"/>
      <c r="D131" s="138">
        <f>I140</f>
        <v>280</v>
      </c>
      <c r="E131" s="138">
        <f>I141</f>
        <v>525</v>
      </c>
      <c r="F131" s="138">
        <f>I142</f>
        <v>52.5</v>
      </c>
      <c r="G131" s="138">
        <f>I143</f>
        <v>157.49999999999997</v>
      </c>
      <c r="H131" s="138">
        <f>I144</f>
        <v>52.5</v>
      </c>
      <c r="I131" s="138">
        <f>I145</f>
        <v>658</v>
      </c>
      <c r="J131" s="138">
        <f>I146</f>
        <v>980</v>
      </c>
      <c r="K131" s="138">
        <f>I147</f>
        <v>647.5</v>
      </c>
      <c r="L131" s="138">
        <f>I148</f>
        <v>52.5</v>
      </c>
      <c r="M131" s="138">
        <f>I149</f>
        <v>700</v>
      </c>
      <c r="N131" s="138">
        <f>I150</f>
        <v>245</v>
      </c>
      <c r="O131" s="138">
        <f>I151</f>
        <v>52.5</v>
      </c>
      <c r="P131" s="138">
        <f>I152</f>
        <v>122.5</v>
      </c>
      <c r="Q131" s="138">
        <f>I153</f>
        <v>202.99999999999997</v>
      </c>
      <c r="R131" s="138">
        <f>I154</f>
        <v>1050</v>
      </c>
      <c r="S131" s="138">
        <f>I155</f>
        <v>525</v>
      </c>
      <c r="T131" s="138">
        <f>I156</f>
        <v>175</v>
      </c>
      <c r="U131" s="138">
        <f>I157</f>
        <v>34.300000000000004</v>
      </c>
      <c r="V131" s="138">
        <f>I158</f>
        <v>35</v>
      </c>
      <c r="W131" s="138">
        <f>I159</f>
        <v>105</v>
      </c>
      <c r="X131" s="138">
        <f>I160</f>
        <v>52.5</v>
      </c>
      <c r="Y131" s="138">
        <f>I161</f>
        <v>140</v>
      </c>
      <c r="Z131" s="138">
        <f>I162</f>
        <v>140</v>
      </c>
      <c r="AA131" s="138">
        <f>I163</f>
        <v>35</v>
      </c>
      <c r="AB131" s="138">
        <f>I164</f>
        <v>1.4</v>
      </c>
      <c r="AC131" s="138">
        <f>I165</f>
        <v>4.2</v>
      </c>
      <c r="AD131" s="138">
        <f>I167</f>
        <v>3.5</v>
      </c>
      <c r="AE131" s="138">
        <f>I168</f>
        <v>10.499999999999998</v>
      </c>
      <c r="AF131" s="138">
        <f>I169</f>
        <v>7</v>
      </c>
      <c r="AG131" s="77"/>
    </row>
    <row r="132" spans="1:33" s="79" customFormat="1" ht="14.25" customHeight="1" x14ac:dyDescent="0.2">
      <c r="A132" s="200" t="s">
        <v>174</v>
      </c>
      <c r="B132" s="201"/>
      <c r="C132" s="141"/>
      <c r="D132" s="141">
        <f>D131/12</f>
        <v>23.333333333333332</v>
      </c>
      <c r="E132" s="141">
        <f t="shared" ref="E132:AF132" si="12">E131/12</f>
        <v>43.75</v>
      </c>
      <c r="F132" s="141">
        <f t="shared" si="12"/>
        <v>4.375</v>
      </c>
      <c r="G132" s="141">
        <f t="shared" si="12"/>
        <v>13.124999999999998</v>
      </c>
      <c r="H132" s="141">
        <f t="shared" si="12"/>
        <v>4.375</v>
      </c>
      <c r="I132" s="141">
        <f t="shared" si="12"/>
        <v>54.833333333333336</v>
      </c>
      <c r="J132" s="141">
        <f t="shared" si="12"/>
        <v>81.666666666666671</v>
      </c>
      <c r="K132" s="141">
        <f t="shared" si="12"/>
        <v>53.958333333333336</v>
      </c>
      <c r="L132" s="141">
        <f t="shared" si="12"/>
        <v>4.375</v>
      </c>
      <c r="M132" s="141">
        <f t="shared" si="12"/>
        <v>58.333333333333336</v>
      </c>
      <c r="N132" s="141">
        <f t="shared" si="12"/>
        <v>20.416666666666668</v>
      </c>
      <c r="O132" s="141">
        <f t="shared" si="12"/>
        <v>4.375</v>
      </c>
      <c r="P132" s="141">
        <f t="shared" si="12"/>
        <v>10.208333333333334</v>
      </c>
      <c r="Q132" s="141">
        <f t="shared" si="12"/>
        <v>16.916666666666664</v>
      </c>
      <c r="R132" s="141">
        <f t="shared" si="12"/>
        <v>87.5</v>
      </c>
      <c r="S132" s="141">
        <f t="shared" si="12"/>
        <v>43.75</v>
      </c>
      <c r="T132" s="141">
        <f t="shared" si="12"/>
        <v>14.583333333333334</v>
      </c>
      <c r="U132" s="141">
        <f t="shared" si="12"/>
        <v>2.8583333333333338</v>
      </c>
      <c r="V132" s="141">
        <f t="shared" si="12"/>
        <v>2.9166666666666665</v>
      </c>
      <c r="W132" s="141">
        <f t="shared" si="12"/>
        <v>8.75</v>
      </c>
      <c r="X132" s="141">
        <f t="shared" si="12"/>
        <v>4.375</v>
      </c>
      <c r="Y132" s="141">
        <f t="shared" si="12"/>
        <v>11.666666666666666</v>
      </c>
      <c r="Z132" s="141">
        <f t="shared" si="12"/>
        <v>11.666666666666666</v>
      </c>
      <c r="AA132" s="141">
        <f t="shared" si="12"/>
        <v>2.9166666666666665</v>
      </c>
      <c r="AB132" s="141">
        <f t="shared" si="12"/>
        <v>0.11666666666666665</v>
      </c>
      <c r="AC132" s="141">
        <f t="shared" si="12"/>
        <v>0.35000000000000003</v>
      </c>
      <c r="AD132" s="141">
        <f t="shared" si="12"/>
        <v>0.29166666666666669</v>
      </c>
      <c r="AE132" s="141">
        <f t="shared" si="12"/>
        <v>0.87499999999999989</v>
      </c>
      <c r="AF132" s="141">
        <f t="shared" si="12"/>
        <v>0.58333333333333337</v>
      </c>
    </row>
    <row r="133" spans="1:33" s="80" customFormat="1" ht="15" customHeight="1" x14ac:dyDescent="0.2">
      <c r="A133" s="178"/>
      <c r="B133" s="179" t="s">
        <v>21</v>
      </c>
      <c r="C133" s="179"/>
      <c r="D133" s="180">
        <f t="shared" ref="D133:AF133" si="13">-(100-(D130*100/D131))</f>
        <v>0</v>
      </c>
      <c r="E133" s="180">
        <f t="shared" si="13"/>
        <v>-0.83809523809523512</v>
      </c>
      <c r="F133" s="180">
        <f t="shared" si="13"/>
        <v>-3.4666666666666686</v>
      </c>
      <c r="G133" s="180">
        <f t="shared" si="13"/>
        <v>-0.38095238095236539</v>
      </c>
      <c r="H133" s="180">
        <f t="shared" si="13"/>
        <v>4.7619047619047592</v>
      </c>
      <c r="I133" s="180">
        <f t="shared" si="13"/>
        <v>2.2948328267476938</v>
      </c>
      <c r="J133" s="180">
        <f t="shared" si="13"/>
        <v>4.1581632653061291</v>
      </c>
      <c r="K133" s="180">
        <f t="shared" si="13"/>
        <v>-4.2471042471042466</v>
      </c>
      <c r="L133" s="180">
        <f t="shared" si="13"/>
        <v>-0.952380952380949</v>
      </c>
      <c r="M133" s="180">
        <f t="shared" si="13"/>
        <v>0</v>
      </c>
      <c r="N133" s="180">
        <f t="shared" si="13"/>
        <v>2.0408163265306172</v>
      </c>
      <c r="O133" s="180">
        <f t="shared" si="13"/>
        <v>4.7619047619047592</v>
      </c>
      <c r="P133" s="180">
        <f t="shared" si="13"/>
        <v>-1.4693877551020478</v>
      </c>
      <c r="Q133" s="180">
        <f t="shared" si="13"/>
        <v>1.2315270935960712</v>
      </c>
      <c r="R133" s="180">
        <f t="shared" si="13"/>
        <v>-4.4952380952380935</v>
      </c>
      <c r="S133" s="180">
        <f t="shared" si="13"/>
        <v>2.8571428571428612</v>
      </c>
      <c r="T133" s="180">
        <f t="shared" si="13"/>
        <v>0</v>
      </c>
      <c r="U133" s="180">
        <f t="shared" si="13"/>
        <v>2.9154518950437023</v>
      </c>
      <c r="V133" s="180">
        <f t="shared" si="13"/>
        <v>0.7142857142857082</v>
      </c>
      <c r="W133" s="180">
        <f t="shared" si="13"/>
        <v>0</v>
      </c>
      <c r="X133" s="180">
        <f t="shared" si="13"/>
        <v>4.1904761904761898</v>
      </c>
      <c r="Y133" s="180">
        <f t="shared" si="13"/>
        <v>0.85714285714284699</v>
      </c>
      <c r="Z133" s="180">
        <f t="shared" si="13"/>
        <v>-3.0714285714285836</v>
      </c>
      <c r="AA133" s="180">
        <f t="shared" si="13"/>
        <v>0</v>
      </c>
      <c r="AB133" s="180">
        <f t="shared" si="13"/>
        <v>0</v>
      </c>
      <c r="AC133" s="180">
        <f t="shared" si="13"/>
        <v>-4.7619047619047592</v>
      </c>
      <c r="AD133" s="180">
        <f t="shared" si="13"/>
        <v>-71.428571428571431</v>
      </c>
      <c r="AE133" s="180">
        <f t="shared" si="13"/>
        <v>-100</v>
      </c>
      <c r="AF133" s="180">
        <f t="shared" si="13"/>
        <v>-85.714285714285708</v>
      </c>
      <c r="AG133" s="77"/>
    </row>
    <row r="137" spans="1:33" ht="10.5" customHeight="1" x14ac:dyDescent="0.2">
      <c r="B137" s="202" t="s">
        <v>22</v>
      </c>
      <c r="C137" s="126"/>
      <c r="D137" s="181"/>
      <c r="E137" s="181"/>
      <c r="F137" s="181"/>
      <c r="G137" s="181"/>
      <c r="H137" s="141" t="s">
        <v>107</v>
      </c>
    </row>
    <row r="138" spans="1:33" ht="10.5" customHeight="1" x14ac:dyDescent="0.2">
      <c r="B138" s="202"/>
      <c r="C138" s="126" t="s">
        <v>43</v>
      </c>
      <c r="D138" s="181"/>
      <c r="E138" s="181"/>
      <c r="F138" s="141" t="s">
        <v>55</v>
      </c>
      <c r="I138" s="141" t="s">
        <v>75</v>
      </c>
    </row>
    <row r="139" spans="1:33" ht="10.5" customHeight="1" x14ac:dyDescent="0.2">
      <c r="B139" s="202"/>
      <c r="C139" s="126" t="s">
        <v>42</v>
      </c>
      <c r="D139" s="181"/>
      <c r="E139" s="181" t="s">
        <v>53</v>
      </c>
      <c r="F139" s="181" t="s">
        <v>52</v>
      </c>
      <c r="H139" s="181" t="s">
        <v>53</v>
      </c>
      <c r="I139" s="181" t="s">
        <v>52</v>
      </c>
    </row>
    <row r="140" spans="1:33" ht="10.5" customHeight="1" x14ac:dyDescent="0.2">
      <c r="B140" s="182" t="s">
        <v>41</v>
      </c>
      <c r="C140" s="126">
        <v>80</v>
      </c>
      <c r="D140" s="181"/>
      <c r="E140" s="181">
        <f t="shared" ref="E140:E169" si="14">C140*25/100</f>
        <v>20</v>
      </c>
      <c r="F140" s="181">
        <f t="shared" ref="F140:F169" si="15">C140*0.35</f>
        <v>28</v>
      </c>
      <c r="H140" s="141">
        <f>E140*10</f>
        <v>200</v>
      </c>
      <c r="I140" s="141">
        <f>F140*10</f>
        <v>280</v>
      </c>
    </row>
    <row r="141" spans="1:33" ht="10.5" customHeight="1" x14ac:dyDescent="0.2">
      <c r="B141" s="182" t="s">
        <v>23</v>
      </c>
      <c r="C141" s="126">
        <v>150</v>
      </c>
      <c r="D141" s="181"/>
      <c r="E141" s="181">
        <f t="shared" si="14"/>
        <v>37.5</v>
      </c>
      <c r="F141" s="181">
        <f t="shared" si="15"/>
        <v>52.5</v>
      </c>
      <c r="H141" s="141">
        <f t="shared" ref="H141:I169" si="16">E141*10</f>
        <v>375</v>
      </c>
      <c r="I141" s="141">
        <f t="shared" si="16"/>
        <v>525</v>
      </c>
    </row>
    <row r="142" spans="1:33" ht="10.5" customHeight="1" x14ac:dyDescent="0.2">
      <c r="B142" s="182" t="s">
        <v>24</v>
      </c>
      <c r="C142" s="126">
        <v>15</v>
      </c>
      <c r="D142" s="181"/>
      <c r="E142" s="181">
        <f t="shared" si="14"/>
        <v>3.75</v>
      </c>
      <c r="F142" s="181">
        <f t="shared" si="15"/>
        <v>5.25</v>
      </c>
      <c r="H142" s="141">
        <f t="shared" si="16"/>
        <v>37.5</v>
      </c>
      <c r="I142" s="141">
        <f t="shared" si="16"/>
        <v>52.5</v>
      </c>
    </row>
    <row r="143" spans="1:33" ht="10.5" customHeight="1" x14ac:dyDescent="0.2">
      <c r="B143" s="182" t="s">
        <v>25</v>
      </c>
      <c r="C143" s="126">
        <v>45</v>
      </c>
      <c r="D143" s="181"/>
      <c r="E143" s="181">
        <f t="shared" si="14"/>
        <v>11.25</v>
      </c>
      <c r="F143" s="181">
        <f t="shared" si="15"/>
        <v>15.749999999999998</v>
      </c>
      <c r="H143" s="141">
        <f t="shared" si="16"/>
        <v>112.5</v>
      </c>
      <c r="I143" s="141">
        <f t="shared" si="16"/>
        <v>157.49999999999997</v>
      </c>
    </row>
    <row r="144" spans="1:33" ht="10.5" customHeight="1" x14ac:dyDescent="0.2">
      <c r="B144" s="182" t="s">
        <v>26</v>
      </c>
      <c r="C144" s="126">
        <v>15</v>
      </c>
      <c r="D144" s="181"/>
      <c r="E144" s="181">
        <f t="shared" si="14"/>
        <v>3.75</v>
      </c>
      <c r="F144" s="181">
        <f t="shared" si="15"/>
        <v>5.25</v>
      </c>
      <c r="H144" s="141">
        <f t="shared" si="16"/>
        <v>37.5</v>
      </c>
      <c r="I144" s="141">
        <f t="shared" si="16"/>
        <v>52.5</v>
      </c>
    </row>
    <row r="145" spans="2:9" ht="10.5" customHeight="1" x14ac:dyDescent="0.2">
      <c r="B145" s="182" t="s">
        <v>27</v>
      </c>
      <c r="C145" s="126">
        <v>188</v>
      </c>
      <c r="D145" s="181"/>
      <c r="E145" s="181">
        <f t="shared" si="14"/>
        <v>47</v>
      </c>
      <c r="F145" s="181">
        <f t="shared" si="15"/>
        <v>65.8</v>
      </c>
      <c r="H145" s="141">
        <f t="shared" si="16"/>
        <v>470</v>
      </c>
      <c r="I145" s="141">
        <f t="shared" si="16"/>
        <v>658</v>
      </c>
    </row>
    <row r="146" spans="2:9" ht="10.5" customHeight="1" x14ac:dyDescent="0.2">
      <c r="B146" s="182" t="s">
        <v>108</v>
      </c>
      <c r="C146" s="126">
        <v>280</v>
      </c>
      <c r="D146" s="181"/>
      <c r="E146" s="181">
        <f t="shared" si="14"/>
        <v>70</v>
      </c>
      <c r="F146" s="181">
        <f t="shared" si="15"/>
        <v>98</v>
      </c>
      <c r="H146" s="141">
        <f t="shared" si="16"/>
        <v>700</v>
      </c>
      <c r="I146" s="141">
        <f t="shared" si="16"/>
        <v>980</v>
      </c>
    </row>
    <row r="147" spans="2:9" ht="10.5" customHeight="1" x14ac:dyDescent="0.2">
      <c r="B147" s="182" t="s">
        <v>109</v>
      </c>
      <c r="C147" s="126">
        <v>185</v>
      </c>
      <c r="D147" s="181"/>
      <c r="E147" s="181">
        <f t="shared" si="14"/>
        <v>46.25</v>
      </c>
      <c r="F147" s="181">
        <f t="shared" si="15"/>
        <v>64.75</v>
      </c>
      <c r="H147" s="141">
        <f t="shared" si="16"/>
        <v>462.5</v>
      </c>
      <c r="I147" s="141">
        <f t="shared" si="16"/>
        <v>647.5</v>
      </c>
    </row>
    <row r="148" spans="2:9" ht="10.5" customHeight="1" x14ac:dyDescent="0.2">
      <c r="B148" s="182" t="s">
        <v>110</v>
      </c>
      <c r="C148" s="126">
        <v>15</v>
      </c>
      <c r="D148" s="181"/>
      <c r="E148" s="181">
        <f t="shared" si="14"/>
        <v>3.75</v>
      </c>
      <c r="F148" s="181">
        <f t="shared" si="15"/>
        <v>5.25</v>
      </c>
      <c r="H148" s="141">
        <f t="shared" si="16"/>
        <v>37.5</v>
      </c>
      <c r="I148" s="141">
        <f t="shared" si="16"/>
        <v>52.5</v>
      </c>
    </row>
    <row r="149" spans="2:9" ht="10.5" customHeight="1" x14ac:dyDescent="0.2">
      <c r="B149" s="182" t="s">
        <v>45</v>
      </c>
      <c r="C149" s="126">
        <v>200</v>
      </c>
      <c r="D149" s="181"/>
      <c r="E149" s="181">
        <f t="shared" si="14"/>
        <v>50</v>
      </c>
      <c r="F149" s="181">
        <f t="shared" si="15"/>
        <v>70</v>
      </c>
      <c r="H149" s="141">
        <f t="shared" si="16"/>
        <v>500</v>
      </c>
      <c r="I149" s="141">
        <f t="shared" si="16"/>
        <v>700</v>
      </c>
    </row>
    <row r="150" spans="2:9" ht="10.5" customHeight="1" x14ac:dyDescent="0.2">
      <c r="B150" s="182" t="s">
        <v>111</v>
      </c>
      <c r="C150" s="126">
        <v>70</v>
      </c>
      <c r="D150" s="181"/>
      <c r="E150" s="181">
        <f t="shared" si="14"/>
        <v>17.5</v>
      </c>
      <c r="F150" s="181">
        <f t="shared" si="15"/>
        <v>24.5</v>
      </c>
      <c r="H150" s="141">
        <f t="shared" si="16"/>
        <v>175</v>
      </c>
      <c r="I150" s="141">
        <f t="shared" si="16"/>
        <v>245</v>
      </c>
    </row>
    <row r="151" spans="2:9" ht="10.5" customHeight="1" x14ac:dyDescent="0.2">
      <c r="B151" s="182" t="s">
        <v>114</v>
      </c>
      <c r="C151" s="126">
        <v>15</v>
      </c>
      <c r="D151" s="181"/>
      <c r="E151" s="181">
        <f t="shared" si="14"/>
        <v>3.75</v>
      </c>
      <c r="F151" s="181">
        <f t="shared" si="15"/>
        <v>5.25</v>
      </c>
      <c r="H151" s="141">
        <f t="shared" si="16"/>
        <v>37.5</v>
      </c>
      <c r="I151" s="141">
        <f t="shared" si="16"/>
        <v>52.5</v>
      </c>
    </row>
    <row r="152" spans="2:9" ht="10.5" customHeight="1" x14ac:dyDescent="0.2">
      <c r="B152" s="182" t="s">
        <v>112</v>
      </c>
      <c r="C152" s="126">
        <v>35</v>
      </c>
      <c r="D152" s="181"/>
      <c r="E152" s="181">
        <f t="shared" si="14"/>
        <v>8.75</v>
      </c>
      <c r="F152" s="181">
        <f t="shared" si="15"/>
        <v>12.25</v>
      </c>
      <c r="H152" s="141">
        <f t="shared" si="16"/>
        <v>87.5</v>
      </c>
      <c r="I152" s="141">
        <f t="shared" si="16"/>
        <v>122.5</v>
      </c>
    </row>
    <row r="153" spans="2:9" ht="10.5" customHeight="1" x14ac:dyDescent="0.2">
      <c r="B153" s="182" t="s">
        <v>113</v>
      </c>
      <c r="C153" s="126">
        <v>58</v>
      </c>
      <c r="D153" s="181"/>
      <c r="E153" s="181">
        <f t="shared" si="14"/>
        <v>14.5</v>
      </c>
      <c r="F153" s="181">
        <f t="shared" si="15"/>
        <v>20.299999999999997</v>
      </c>
      <c r="H153" s="141">
        <f t="shared" si="16"/>
        <v>145</v>
      </c>
      <c r="I153" s="141">
        <f t="shared" si="16"/>
        <v>202.99999999999997</v>
      </c>
    </row>
    <row r="154" spans="2:9" ht="10.5" customHeight="1" x14ac:dyDescent="0.2">
      <c r="B154" s="182" t="s">
        <v>46</v>
      </c>
      <c r="C154" s="126">
        <v>300</v>
      </c>
      <c r="D154" s="181"/>
      <c r="E154" s="181">
        <f t="shared" si="14"/>
        <v>75</v>
      </c>
      <c r="F154" s="181">
        <f t="shared" si="15"/>
        <v>105</v>
      </c>
      <c r="H154" s="141">
        <f t="shared" si="16"/>
        <v>750</v>
      </c>
      <c r="I154" s="141">
        <f t="shared" si="16"/>
        <v>1050</v>
      </c>
    </row>
    <row r="155" spans="2:9" ht="10.5" customHeight="1" x14ac:dyDescent="0.2">
      <c r="B155" s="182" t="s">
        <v>47</v>
      </c>
      <c r="C155" s="126">
        <v>150</v>
      </c>
      <c r="D155" s="181"/>
      <c r="E155" s="181">
        <f t="shared" si="14"/>
        <v>37.5</v>
      </c>
      <c r="F155" s="181">
        <f t="shared" si="15"/>
        <v>52.5</v>
      </c>
      <c r="H155" s="141">
        <f t="shared" si="16"/>
        <v>375</v>
      </c>
      <c r="I155" s="141">
        <f t="shared" si="16"/>
        <v>525</v>
      </c>
    </row>
    <row r="156" spans="2:9" ht="10.5" customHeight="1" x14ac:dyDescent="0.2">
      <c r="B156" s="182" t="s">
        <v>54</v>
      </c>
      <c r="C156" s="126">
        <v>50</v>
      </c>
      <c r="D156" s="181"/>
      <c r="E156" s="181">
        <f t="shared" si="14"/>
        <v>12.5</v>
      </c>
      <c r="F156" s="181">
        <f t="shared" si="15"/>
        <v>17.5</v>
      </c>
      <c r="H156" s="141">
        <f t="shared" si="16"/>
        <v>125</v>
      </c>
      <c r="I156" s="141">
        <f t="shared" si="16"/>
        <v>175</v>
      </c>
    </row>
    <row r="157" spans="2:9" ht="10.5" customHeight="1" x14ac:dyDescent="0.2">
      <c r="B157" s="182" t="s">
        <v>28</v>
      </c>
      <c r="C157" s="126">
        <v>9.8000000000000007</v>
      </c>
      <c r="D157" s="181"/>
      <c r="E157" s="181">
        <f t="shared" si="14"/>
        <v>2.4500000000000002</v>
      </c>
      <c r="F157" s="181">
        <f t="shared" si="15"/>
        <v>3.43</v>
      </c>
      <c r="H157" s="141">
        <f t="shared" si="16"/>
        <v>24.5</v>
      </c>
      <c r="I157" s="141">
        <f t="shared" si="16"/>
        <v>34.300000000000004</v>
      </c>
    </row>
    <row r="158" spans="2:9" ht="10.5" customHeight="1" x14ac:dyDescent="0.2">
      <c r="B158" s="182" t="s">
        <v>34</v>
      </c>
      <c r="C158" s="126">
        <v>10</v>
      </c>
      <c r="D158" s="181"/>
      <c r="E158" s="181">
        <f t="shared" si="14"/>
        <v>2.5</v>
      </c>
      <c r="F158" s="181">
        <f t="shared" si="15"/>
        <v>3.5</v>
      </c>
      <c r="H158" s="141">
        <f t="shared" si="16"/>
        <v>25</v>
      </c>
      <c r="I158" s="141">
        <f t="shared" si="16"/>
        <v>35</v>
      </c>
    </row>
    <row r="159" spans="2:9" ht="10.5" customHeight="1" x14ac:dyDescent="0.2">
      <c r="B159" s="182" t="s">
        <v>29</v>
      </c>
      <c r="C159" s="126">
        <v>30</v>
      </c>
      <c r="D159" s="181"/>
      <c r="E159" s="181">
        <f t="shared" si="14"/>
        <v>7.5</v>
      </c>
      <c r="F159" s="181">
        <f t="shared" si="15"/>
        <v>10.5</v>
      </c>
      <c r="H159" s="141">
        <f t="shared" si="16"/>
        <v>75</v>
      </c>
      <c r="I159" s="141">
        <f t="shared" si="16"/>
        <v>105</v>
      </c>
    </row>
    <row r="160" spans="2:9" ht="10.5" customHeight="1" x14ac:dyDescent="0.2">
      <c r="B160" s="182" t="s">
        <v>30</v>
      </c>
      <c r="C160" s="126">
        <v>15</v>
      </c>
      <c r="D160" s="181"/>
      <c r="E160" s="181">
        <f t="shared" si="14"/>
        <v>3.75</v>
      </c>
      <c r="F160" s="181">
        <f t="shared" si="15"/>
        <v>5.25</v>
      </c>
      <c r="H160" s="141">
        <f t="shared" si="16"/>
        <v>37.5</v>
      </c>
      <c r="I160" s="141">
        <f t="shared" si="16"/>
        <v>52.5</v>
      </c>
    </row>
    <row r="161" spans="1:32" ht="10.5" customHeight="1" x14ac:dyDescent="0.2">
      <c r="B161" s="182" t="s">
        <v>59</v>
      </c>
      <c r="C161" s="126">
        <v>40</v>
      </c>
      <c r="D161" s="181"/>
      <c r="E161" s="181">
        <f t="shared" si="14"/>
        <v>10</v>
      </c>
      <c r="F161" s="181">
        <f t="shared" si="15"/>
        <v>14</v>
      </c>
      <c r="H161" s="141">
        <f t="shared" si="16"/>
        <v>100</v>
      </c>
      <c r="I161" s="141">
        <f t="shared" si="16"/>
        <v>140</v>
      </c>
    </row>
    <row r="162" spans="1:32" ht="10.5" customHeight="1" x14ac:dyDescent="0.2">
      <c r="B162" s="182" t="s">
        <v>31</v>
      </c>
      <c r="C162" s="126">
        <v>40</v>
      </c>
      <c r="D162" s="181"/>
      <c r="E162" s="181">
        <f t="shared" si="14"/>
        <v>10</v>
      </c>
      <c r="F162" s="181">
        <f t="shared" si="15"/>
        <v>14</v>
      </c>
      <c r="H162" s="141">
        <f t="shared" si="16"/>
        <v>100</v>
      </c>
      <c r="I162" s="141">
        <f t="shared" si="16"/>
        <v>140</v>
      </c>
    </row>
    <row r="163" spans="1:32" ht="10.5" customHeight="1" x14ac:dyDescent="0.2">
      <c r="B163" s="182" t="s">
        <v>32</v>
      </c>
      <c r="C163" s="126">
        <v>10</v>
      </c>
      <c r="D163" s="181"/>
      <c r="E163" s="181">
        <f t="shared" si="14"/>
        <v>2.5</v>
      </c>
      <c r="F163" s="181">
        <f t="shared" si="15"/>
        <v>3.5</v>
      </c>
      <c r="H163" s="141">
        <f t="shared" si="16"/>
        <v>25</v>
      </c>
      <c r="I163" s="141">
        <f t="shared" si="16"/>
        <v>35</v>
      </c>
    </row>
    <row r="164" spans="1:32" ht="10.5" customHeight="1" x14ac:dyDescent="0.2">
      <c r="B164" s="182" t="s">
        <v>15</v>
      </c>
      <c r="C164" s="126">
        <v>0.4</v>
      </c>
      <c r="D164" s="181"/>
      <c r="E164" s="181">
        <f t="shared" si="14"/>
        <v>0.1</v>
      </c>
      <c r="F164" s="181">
        <f t="shared" si="15"/>
        <v>0.13999999999999999</v>
      </c>
      <c r="H164" s="141">
        <f t="shared" si="16"/>
        <v>1</v>
      </c>
      <c r="I164" s="141">
        <f t="shared" si="16"/>
        <v>1.4</v>
      </c>
    </row>
    <row r="165" spans="1:32" ht="10.5" customHeight="1" x14ac:dyDescent="0.2">
      <c r="B165" s="182" t="s">
        <v>48</v>
      </c>
      <c r="C165" s="126">
        <v>1.2</v>
      </c>
      <c r="D165" s="181"/>
      <c r="E165" s="181">
        <f t="shared" si="14"/>
        <v>0.3</v>
      </c>
      <c r="F165" s="181">
        <f t="shared" si="15"/>
        <v>0.42</v>
      </c>
      <c r="H165" s="141">
        <f t="shared" si="16"/>
        <v>3</v>
      </c>
      <c r="I165" s="141">
        <f t="shared" si="16"/>
        <v>4.2</v>
      </c>
    </row>
    <row r="166" spans="1:32" ht="10.5" customHeight="1" x14ac:dyDescent="0.2">
      <c r="B166" s="182" t="s">
        <v>49</v>
      </c>
      <c r="C166" s="126">
        <v>2</v>
      </c>
      <c r="D166" s="181"/>
      <c r="E166" s="181">
        <f t="shared" si="14"/>
        <v>0.5</v>
      </c>
      <c r="F166" s="181">
        <f t="shared" si="15"/>
        <v>0.7</v>
      </c>
      <c r="H166" s="141">
        <f t="shared" si="16"/>
        <v>5</v>
      </c>
      <c r="I166" s="141">
        <f t="shared" si="16"/>
        <v>7</v>
      </c>
    </row>
    <row r="167" spans="1:32" ht="10.5" customHeight="1" x14ac:dyDescent="0.2">
      <c r="B167" s="182" t="s">
        <v>33</v>
      </c>
      <c r="C167" s="126">
        <v>1</v>
      </c>
      <c r="D167" s="181"/>
      <c r="E167" s="181">
        <f t="shared" si="14"/>
        <v>0.25</v>
      </c>
      <c r="F167" s="181">
        <f t="shared" si="15"/>
        <v>0.35</v>
      </c>
      <c r="H167" s="141">
        <f t="shared" si="16"/>
        <v>2.5</v>
      </c>
      <c r="I167" s="141">
        <f t="shared" si="16"/>
        <v>3.5</v>
      </c>
    </row>
    <row r="168" spans="1:32" ht="10.5" customHeight="1" x14ac:dyDescent="0.2">
      <c r="A168" s="183"/>
      <c r="B168" s="184" t="s">
        <v>50</v>
      </c>
      <c r="C168" s="185">
        <v>3</v>
      </c>
      <c r="D168" s="181"/>
      <c r="E168" s="181">
        <f t="shared" si="14"/>
        <v>0.75</v>
      </c>
      <c r="F168" s="181">
        <f t="shared" si="15"/>
        <v>1.0499999999999998</v>
      </c>
      <c r="G168" s="172"/>
      <c r="H168" s="141">
        <f t="shared" si="16"/>
        <v>7.5</v>
      </c>
      <c r="I168" s="141">
        <f t="shared" si="16"/>
        <v>10.499999999999998</v>
      </c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</row>
    <row r="169" spans="1:32" ht="10.5" customHeight="1" x14ac:dyDescent="0.2">
      <c r="B169" s="126" t="s">
        <v>51</v>
      </c>
      <c r="C169" s="126">
        <v>2</v>
      </c>
      <c r="D169" s="126"/>
      <c r="E169" s="126">
        <f t="shared" si="14"/>
        <v>0.5</v>
      </c>
      <c r="F169" s="126">
        <f t="shared" si="15"/>
        <v>0.7</v>
      </c>
      <c r="H169" s="141">
        <f t="shared" si="16"/>
        <v>5</v>
      </c>
      <c r="I169" s="141">
        <f t="shared" si="16"/>
        <v>7</v>
      </c>
    </row>
    <row r="170" spans="1:32" s="7" customFormat="1" ht="10.5" customHeight="1" x14ac:dyDescent="0.2">
      <c r="A170" s="152"/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  <c r="AA170" s="186"/>
      <c r="AB170" s="186"/>
      <c r="AC170" s="186"/>
      <c r="AD170" s="186"/>
      <c r="AE170" s="186"/>
      <c r="AF170" s="186"/>
    </row>
    <row r="171" spans="1:32" s="7" customFormat="1" ht="10.5" customHeight="1" x14ac:dyDescent="0.2">
      <c r="A171" s="152"/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  <c r="AA171" s="186"/>
      <c r="AB171" s="186"/>
      <c r="AC171" s="186"/>
      <c r="AD171" s="186"/>
      <c r="AE171" s="186"/>
      <c r="AF171" s="186"/>
    </row>
    <row r="172" spans="1:32" s="7" customFormat="1" ht="10.5" customHeight="1" x14ac:dyDescent="0.2">
      <c r="A172" s="152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</row>
    <row r="173" spans="1:32" s="7" customFormat="1" ht="10.5" customHeight="1" x14ac:dyDescent="0.2">
      <c r="A173" s="152"/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</row>
    <row r="174" spans="1:32" s="7" customFormat="1" ht="10.5" customHeight="1" x14ac:dyDescent="0.2">
      <c r="A174" s="152"/>
      <c r="B174" s="186"/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  <c r="AA174" s="186"/>
      <c r="AB174" s="186"/>
      <c r="AC174" s="186"/>
      <c r="AD174" s="186"/>
      <c r="AE174" s="186"/>
      <c r="AF174" s="186"/>
    </row>
    <row r="175" spans="1:32" s="7" customFormat="1" ht="10.5" customHeight="1" x14ac:dyDescent="0.2">
      <c r="A175" s="152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</row>
    <row r="176" spans="1:32" s="7" customFormat="1" ht="10.5" customHeight="1" x14ac:dyDescent="0.2">
      <c r="A176" s="152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</row>
    <row r="177" spans="1:32" s="7" customFormat="1" ht="10.5" customHeight="1" x14ac:dyDescent="0.2">
      <c r="A177" s="152"/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</row>
    <row r="178" spans="1:32" s="7" customFormat="1" ht="10.5" customHeight="1" x14ac:dyDescent="0.2">
      <c r="A178" s="152"/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</row>
    <row r="179" spans="1:32" s="7" customFormat="1" ht="10.5" customHeight="1" x14ac:dyDescent="0.2">
      <c r="A179" s="152"/>
      <c r="B179" s="186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  <c r="AA179" s="186"/>
      <c r="AB179" s="186"/>
      <c r="AC179" s="186"/>
      <c r="AD179" s="186"/>
      <c r="AE179" s="186"/>
      <c r="AF179" s="186"/>
    </row>
    <row r="180" spans="1:32" s="7" customFormat="1" ht="10.5" customHeight="1" x14ac:dyDescent="0.2">
      <c r="A180" s="152"/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86"/>
      <c r="AC180" s="186"/>
      <c r="AD180" s="186"/>
      <c r="AE180" s="186"/>
      <c r="AF180" s="186"/>
    </row>
    <row r="181" spans="1:32" s="7" customFormat="1" ht="10.5" customHeight="1" x14ac:dyDescent="0.2">
      <c r="A181" s="152"/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</row>
    <row r="182" spans="1:32" s="7" customFormat="1" ht="10.5" customHeight="1" x14ac:dyDescent="0.2">
      <c r="A182" s="152"/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186"/>
    </row>
    <row r="183" spans="1:32" s="7" customFormat="1" ht="10.5" customHeight="1" x14ac:dyDescent="0.2">
      <c r="A183" s="152"/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</row>
    <row r="184" spans="1:32" s="7" customFormat="1" ht="10.5" customHeight="1" x14ac:dyDescent="0.2">
      <c r="A184" s="152"/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  <c r="AA184" s="186"/>
      <c r="AB184" s="186"/>
      <c r="AC184" s="186"/>
      <c r="AD184" s="186"/>
      <c r="AE184" s="186"/>
      <c r="AF184" s="186"/>
    </row>
    <row r="185" spans="1:32" s="7" customFormat="1" ht="10.5" customHeight="1" x14ac:dyDescent="0.2">
      <c r="A185" s="152"/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</row>
    <row r="186" spans="1:32" s="7" customFormat="1" ht="10.5" customHeight="1" x14ac:dyDescent="0.2">
      <c r="A186" s="152"/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</row>
    <row r="187" spans="1:32" s="7" customFormat="1" ht="10.5" customHeight="1" x14ac:dyDescent="0.2">
      <c r="A187" s="152"/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</row>
    <row r="188" spans="1:32" s="7" customFormat="1" ht="10.5" customHeight="1" x14ac:dyDescent="0.2">
      <c r="A188" s="152"/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  <c r="AA188" s="186"/>
      <c r="AB188" s="186"/>
      <c r="AC188" s="186"/>
      <c r="AD188" s="186"/>
      <c r="AE188" s="186"/>
      <c r="AF188" s="186"/>
    </row>
    <row r="189" spans="1:32" s="7" customFormat="1" ht="10.5" customHeight="1" x14ac:dyDescent="0.2">
      <c r="A189" s="152"/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  <c r="AA189" s="186"/>
      <c r="AB189" s="186"/>
      <c r="AC189" s="186"/>
      <c r="AD189" s="186"/>
      <c r="AE189" s="186"/>
      <c r="AF189" s="186"/>
    </row>
    <row r="190" spans="1:32" s="7" customFormat="1" ht="10.5" customHeight="1" x14ac:dyDescent="0.2">
      <c r="A190" s="152"/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</row>
    <row r="191" spans="1:32" s="7" customFormat="1" ht="10.5" customHeight="1" x14ac:dyDescent="0.2">
      <c r="A191" s="152"/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186"/>
      <c r="AD191" s="186"/>
      <c r="AE191" s="186"/>
      <c r="AF191" s="186"/>
    </row>
    <row r="192" spans="1:32" s="7" customFormat="1" ht="10.5" customHeight="1" x14ac:dyDescent="0.2">
      <c r="A192" s="152"/>
      <c r="B192" s="186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</row>
    <row r="193" spans="1:32" s="7" customFormat="1" ht="10.5" customHeight="1" x14ac:dyDescent="0.2">
      <c r="A193" s="152"/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</row>
    <row r="194" spans="1:32" s="7" customFormat="1" ht="10.5" customHeight="1" x14ac:dyDescent="0.2">
      <c r="A194" s="152"/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  <c r="AA194" s="186"/>
      <c r="AB194" s="186"/>
      <c r="AC194" s="186"/>
      <c r="AD194" s="186"/>
      <c r="AE194" s="186"/>
      <c r="AF194" s="186"/>
    </row>
    <row r="195" spans="1:32" s="7" customFormat="1" ht="10.5" customHeight="1" x14ac:dyDescent="0.2">
      <c r="A195" s="152"/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6"/>
      <c r="AC195" s="186"/>
      <c r="AD195" s="186"/>
      <c r="AE195" s="186"/>
      <c r="AF195" s="186"/>
    </row>
    <row r="196" spans="1:32" s="7" customFormat="1" ht="10.5" customHeight="1" x14ac:dyDescent="0.2">
      <c r="A196" s="152"/>
      <c r="B196" s="186"/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  <c r="AA196" s="186"/>
      <c r="AB196" s="186"/>
      <c r="AC196" s="186"/>
      <c r="AD196" s="186"/>
      <c r="AE196" s="186"/>
      <c r="AF196" s="186"/>
    </row>
    <row r="197" spans="1:32" s="7" customFormat="1" ht="10.5" customHeight="1" x14ac:dyDescent="0.2">
      <c r="A197" s="152"/>
      <c r="B197" s="186"/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186"/>
    </row>
    <row r="198" spans="1:32" s="7" customFormat="1" ht="10.5" customHeight="1" x14ac:dyDescent="0.2">
      <c r="A198" s="152"/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</row>
    <row r="199" spans="1:32" s="7" customFormat="1" ht="10.5" customHeight="1" x14ac:dyDescent="0.2">
      <c r="A199" s="152"/>
      <c r="B199" s="186"/>
      <c r="C199" s="186"/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</row>
    <row r="200" spans="1:32" s="7" customFormat="1" ht="10.5" customHeight="1" x14ac:dyDescent="0.2">
      <c r="A200" s="152"/>
      <c r="B200" s="186"/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  <c r="AA200" s="186"/>
      <c r="AB200" s="186"/>
      <c r="AC200" s="186"/>
      <c r="AD200" s="186"/>
      <c r="AE200" s="186"/>
      <c r="AF200" s="186"/>
    </row>
    <row r="201" spans="1:32" s="7" customFormat="1" ht="10.5" customHeight="1" x14ac:dyDescent="0.2">
      <c r="A201" s="152"/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  <c r="AA201" s="186"/>
      <c r="AB201" s="186"/>
      <c r="AC201" s="186"/>
      <c r="AD201" s="186"/>
      <c r="AE201" s="186"/>
      <c r="AF201" s="186"/>
    </row>
    <row r="202" spans="1:32" s="7" customFormat="1" ht="10.5" customHeight="1" x14ac:dyDescent="0.2">
      <c r="A202" s="152"/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86"/>
      <c r="AC202" s="186"/>
      <c r="AD202" s="186"/>
      <c r="AE202" s="186"/>
      <c r="AF202" s="186"/>
    </row>
    <row r="203" spans="1:32" s="7" customFormat="1" ht="10.5" customHeight="1" x14ac:dyDescent="0.2">
      <c r="A203" s="152"/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  <c r="AA203" s="186"/>
      <c r="AB203" s="186"/>
      <c r="AC203" s="186"/>
      <c r="AD203" s="186"/>
      <c r="AE203" s="186"/>
      <c r="AF203" s="186"/>
    </row>
    <row r="204" spans="1:32" s="7" customFormat="1" ht="10.5" customHeight="1" x14ac:dyDescent="0.2">
      <c r="A204" s="152"/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  <c r="AA204" s="186"/>
      <c r="AB204" s="186"/>
      <c r="AC204" s="186"/>
      <c r="AD204" s="186"/>
      <c r="AE204" s="186"/>
      <c r="AF204" s="186"/>
    </row>
    <row r="205" spans="1:32" s="7" customFormat="1" ht="10.5" customHeight="1" x14ac:dyDescent="0.2">
      <c r="A205" s="152"/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  <c r="AA205" s="186"/>
      <c r="AB205" s="186"/>
      <c r="AC205" s="186"/>
      <c r="AD205" s="186"/>
      <c r="AE205" s="186"/>
      <c r="AF205" s="186"/>
    </row>
    <row r="206" spans="1:32" s="7" customFormat="1" ht="10.5" customHeight="1" x14ac:dyDescent="0.2">
      <c r="A206" s="152"/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</row>
    <row r="207" spans="1:32" s="7" customFormat="1" ht="10.5" customHeight="1" x14ac:dyDescent="0.2">
      <c r="A207" s="152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  <c r="AA207" s="186"/>
      <c r="AB207" s="186"/>
      <c r="AC207" s="186"/>
      <c r="AD207" s="186"/>
      <c r="AE207" s="186"/>
      <c r="AF207" s="186"/>
    </row>
    <row r="208" spans="1:32" s="7" customFormat="1" ht="10.5" customHeight="1" x14ac:dyDescent="0.2">
      <c r="A208" s="152"/>
      <c r="B208" s="186"/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6"/>
      <c r="AA208" s="186"/>
      <c r="AB208" s="186"/>
      <c r="AC208" s="186"/>
      <c r="AD208" s="186"/>
      <c r="AE208" s="186"/>
      <c r="AF208" s="186"/>
    </row>
    <row r="209" spans="1:32" s="7" customFormat="1" ht="10.5" customHeight="1" x14ac:dyDescent="0.2">
      <c r="A209" s="152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6"/>
      <c r="W209" s="186"/>
      <c r="X209" s="186"/>
      <c r="Y209" s="186"/>
      <c r="Z209" s="186"/>
      <c r="AA209" s="186"/>
      <c r="AB209" s="186"/>
      <c r="AC209" s="186"/>
      <c r="AD209" s="186"/>
      <c r="AE209" s="186"/>
      <c r="AF209" s="186"/>
    </row>
    <row r="210" spans="1:32" s="7" customFormat="1" ht="10.5" customHeight="1" x14ac:dyDescent="0.2">
      <c r="A210" s="152"/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  <c r="AA210" s="186"/>
      <c r="AB210" s="186"/>
      <c r="AC210" s="186"/>
      <c r="AD210" s="186"/>
      <c r="AE210" s="186"/>
      <c r="AF210" s="186"/>
    </row>
    <row r="211" spans="1:32" s="7" customFormat="1" ht="10.5" customHeight="1" x14ac:dyDescent="0.2">
      <c r="A211" s="152"/>
      <c r="B211" s="186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  <c r="W211" s="186"/>
      <c r="X211" s="186"/>
      <c r="Y211" s="186"/>
      <c r="Z211" s="186"/>
      <c r="AA211" s="186"/>
      <c r="AB211" s="186"/>
      <c r="AC211" s="186"/>
      <c r="AD211" s="186"/>
      <c r="AE211" s="186"/>
      <c r="AF211" s="186"/>
    </row>
    <row r="212" spans="1:32" s="7" customFormat="1" ht="10.5" customHeight="1" x14ac:dyDescent="0.2">
      <c r="A212" s="152"/>
      <c r="B212" s="186"/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  <c r="AA212" s="186"/>
      <c r="AB212" s="186"/>
      <c r="AC212" s="186"/>
      <c r="AD212" s="186"/>
      <c r="AE212" s="186"/>
      <c r="AF212" s="186"/>
    </row>
    <row r="213" spans="1:32" s="7" customFormat="1" ht="10.5" customHeight="1" x14ac:dyDescent="0.2">
      <c r="A213" s="152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  <c r="V213" s="186"/>
      <c r="W213" s="186"/>
      <c r="X213" s="186"/>
      <c r="Y213" s="186"/>
      <c r="Z213" s="186"/>
      <c r="AA213" s="186"/>
      <c r="AB213" s="186"/>
      <c r="AC213" s="186"/>
      <c r="AD213" s="186"/>
      <c r="AE213" s="186"/>
      <c r="AF213" s="186"/>
    </row>
    <row r="214" spans="1:32" s="7" customFormat="1" ht="10.5" customHeight="1" x14ac:dyDescent="0.2">
      <c r="A214" s="152"/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  <c r="V214" s="186"/>
      <c r="W214" s="186"/>
      <c r="X214" s="186"/>
      <c r="Y214" s="186"/>
      <c r="Z214" s="186"/>
      <c r="AA214" s="186"/>
      <c r="AB214" s="186"/>
      <c r="AC214" s="186"/>
      <c r="AD214" s="186"/>
      <c r="AE214" s="186"/>
      <c r="AF214" s="186"/>
    </row>
    <row r="215" spans="1:32" s="7" customFormat="1" ht="10.5" customHeight="1" x14ac:dyDescent="0.2">
      <c r="A215" s="152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  <c r="Y215" s="186"/>
      <c r="Z215" s="186"/>
      <c r="AA215" s="186"/>
      <c r="AB215" s="186"/>
      <c r="AC215" s="186"/>
      <c r="AD215" s="186"/>
      <c r="AE215" s="186"/>
      <c r="AF215" s="186"/>
    </row>
    <row r="216" spans="1:32" s="7" customFormat="1" ht="10.5" customHeight="1" x14ac:dyDescent="0.2">
      <c r="A216" s="152"/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86"/>
      <c r="W216" s="186"/>
      <c r="X216" s="186"/>
      <c r="Y216" s="186"/>
      <c r="Z216" s="186"/>
      <c r="AA216" s="186"/>
      <c r="AB216" s="186"/>
      <c r="AC216" s="186"/>
      <c r="AD216" s="186"/>
      <c r="AE216" s="186"/>
      <c r="AF216" s="186"/>
    </row>
    <row r="217" spans="1:32" s="7" customFormat="1" ht="10.5" customHeight="1" x14ac:dyDescent="0.2">
      <c r="A217" s="152"/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  <c r="AA217" s="186"/>
      <c r="AB217" s="186"/>
      <c r="AC217" s="186"/>
      <c r="AD217" s="186"/>
      <c r="AE217" s="186"/>
      <c r="AF217" s="186"/>
    </row>
    <row r="218" spans="1:32" s="7" customFormat="1" ht="10.5" customHeight="1" x14ac:dyDescent="0.2">
      <c r="A218" s="152"/>
      <c r="B218" s="186"/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86"/>
      <c r="Y218" s="186"/>
      <c r="Z218" s="186"/>
      <c r="AA218" s="186"/>
      <c r="AB218" s="186"/>
      <c r="AC218" s="186"/>
      <c r="AD218" s="186"/>
      <c r="AE218" s="186"/>
      <c r="AF218" s="186"/>
    </row>
    <row r="219" spans="1:32" s="7" customFormat="1" ht="10.5" customHeight="1" x14ac:dyDescent="0.2">
      <c r="A219" s="152"/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  <c r="AA219" s="186"/>
      <c r="AB219" s="186"/>
      <c r="AC219" s="186"/>
      <c r="AD219" s="186"/>
      <c r="AE219" s="186"/>
      <c r="AF219" s="186"/>
    </row>
    <row r="220" spans="1:32" s="7" customFormat="1" ht="10.5" customHeight="1" x14ac:dyDescent="0.2">
      <c r="A220" s="152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  <c r="AA220" s="186"/>
      <c r="AB220" s="186"/>
      <c r="AC220" s="186"/>
      <c r="AD220" s="186"/>
      <c r="AE220" s="186"/>
      <c r="AF220" s="186"/>
    </row>
    <row r="221" spans="1:32" s="7" customFormat="1" ht="10.5" customHeight="1" x14ac:dyDescent="0.2">
      <c r="A221" s="152"/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  <c r="V221" s="186"/>
      <c r="W221" s="186"/>
      <c r="X221" s="186"/>
      <c r="Y221" s="186"/>
      <c r="Z221" s="186"/>
      <c r="AA221" s="186"/>
      <c r="AB221" s="186"/>
      <c r="AC221" s="186"/>
      <c r="AD221" s="186"/>
      <c r="AE221" s="186"/>
      <c r="AF221" s="186"/>
    </row>
    <row r="222" spans="1:32" s="7" customFormat="1" ht="10.5" customHeight="1" x14ac:dyDescent="0.2">
      <c r="A222" s="152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86"/>
      <c r="AC222" s="186"/>
      <c r="AD222" s="186"/>
      <c r="AE222" s="186"/>
      <c r="AF222" s="186"/>
    </row>
    <row r="223" spans="1:32" s="7" customFormat="1" ht="10.5" customHeight="1" x14ac:dyDescent="0.2">
      <c r="A223" s="152"/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Z223" s="186"/>
      <c r="AA223" s="186"/>
      <c r="AB223" s="186"/>
      <c r="AC223" s="186"/>
      <c r="AD223" s="186"/>
      <c r="AE223" s="186"/>
      <c r="AF223" s="186"/>
    </row>
    <row r="224" spans="1:32" s="7" customFormat="1" ht="10.5" customHeight="1" x14ac:dyDescent="0.2">
      <c r="A224" s="152"/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  <c r="Y224" s="186"/>
      <c r="Z224" s="186"/>
      <c r="AA224" s="186"/>
      <c r="AB224" s="186"/>
      <c r="AC224" s="186"/>
      <c r="AD224" s="186"/>
      <c r="AE224" s="186"/>
      <c r="AF224" s="186"/>
    </row>
    <row r="225" spans="1:32" s="7" customFormat="1" ht="10.5" customHeight="1" x14ac:dyDescent="0.2">
      <c r="A225" s="152"/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  <c r="AA225" s="186"/>
      <c r="AB225" s="186"/>
      <c r="AC225" s="186"/>
      <c r="AD225" s="186"/>
      <c r="AE225" s="186"/>
      <c r="AF225" s="186"/>
    </row>
    <row r="226" spans="1:32" s="7" customFormat="1" ht="10.5" customHeight="1" x14ac:dyDescent="0.2">
      <c r="A226" s="152"/>
      <c r="B226" s="186"/>
      <c r="C226" s="186"/>
      <c r="D226" s="186"/>
      <c r="E226" s="186"/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  <c r="V226" s="186"/>
      <c r="W226" s="186"/>
      <c r="X226" s="186"/>
      <c r="Y226" s="186"/>
      <c r="Z226" s="186"/>
      <c r="AA226" s="186"/>
      <c r="AB226" s="186"/>
      <c r="AC226" s="186"/>
      <c r="AD226" s="186"/>
      <c r="AE226" s="186"/>
      <c r="AF226" s="186"/>
    </row>
    <row r="227" spans="1:32" s="7" customFormat="1" ht="10.5" customHeight="1" x14ac:dyDescent="0.2">
      <c r="A227" s="152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  <c r="W227" s="186"/>
      <c r="X227" s="186"/>
      <c r="Y227" s="186"/>
      <c r="Z227" s="186"/>
      <c r="AA227" s="186"/>
      <c r="AB227" s="186"/>
      <c r="AC227" s="186"/>
      <c r="AD227" s="186"/>
      <c r="AE227" s="186"/>
      <c r="AF227" s="186"/>
    </row>
    <row r="228" spans="1:32" s="7" customFormat="1" ht="10.5" customHeight="1" x14ac:dyDescent="0.2">
      <c r="A228" s="152"/>
      <c r="B228" s="186"/>
      <c r="C228" s="186"/>
      <c r="D228" s="186"/>
      <c r="E228" s="186"/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186"/>
      <c r="X228" s="186"/>
      <c r="Y228" s="186"/>
      <c r="Z228" s="186"/>
      <c r="AA228" s="186"/>
      <c r="AB228" s="186"/>
      <c r="AC228" s="186"/>
      <c r="AD228" s="186"/>
      <c r="AE228" s="186"/>
      <c r="AF228" s="186"/>
    </row>
    <row r="229" spans="1:32" s="7" customFormat="1" ht="10.5" customHeight="1" x14ac:dyDescent="0.2">
      <c r="A229" s="152"/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86"/>
      <c r="Z229" s="186"/>
      <c r="AA229" s="186"/>
      <c r="AB229" s="186"/>
      <c r="AC229" s="186"/>
      <c r="AD229" s="186"/>
      <c r="AE229" s="186"/>
      <c r="AF229" s="186"/>
    </row>
    <row r="230" spans="1:32" s="7" customFormat="1" ht="10.5" customHeight="1" x14ac:dyDescent="0.2">
      <c r="A230" s="152"/>
      <c r="B230" s="186"/>
      <c r="C230" s="186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  <c r="AA230" s="186"/>
      <c r="AB230" s="186"/>
      <c r="AC230" s="186"/>
      <c r="AD230" s="186"/>
      <c r="AE230" s="186"/>
      <c r="AF230" s="186"/>
    </row>
    <row r="231" spans="1:32" s="7" customFormat="1" ht="10.5" customHeight="1" x14ac:dyDescent="0.2">
      <c r="A231" s="152"/>
      <c r="B231" s="186"/>
      <c r="C231" s="186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  <c r="AA231" s="186"/>
      <c r="AB231" s="186"/>
      <c r="AC231" s="186"/>
      <c r="AD231" s="186"/>
      <c r="AE231" s="186"/>
      <c r="AF231" s="186"/>
    </row>
    <row r="232" spans="1:32" s="7" customFormat="1" ht="10.5" customHeight="1" x14ac:dyDescent="0.2">
      <c r="A232" s="152"/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  <c r="Y232" s="186"/>
      <c r="Z232" s="186"/>
      <c r="AA232" s="186"/>
      <c r="AB232" s="186"/>
      <c r="AC232" s="186"/>
      <c r="AD232" s="186"/>
      <c r="AE232" s="186"/>
      <c r="AF232" s="186"/>
    </row>
    <row r="233" spans="1:32" s="7" customFormat="1" ht="10.5" customHeight="1" x14ac:dyDescent="0.2">
      <c r="A233" s="152"/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  <c r="Y233" s="186"/>
      <c r="Z233" s="186"/>
      <c r="AA233" s="186"/>
      <c r="AB233" s="186"/>
      <c r="AC233" s="186"/>
      <c r="AD233" s="186"/>
      <c r="AE233" s="186"/>
      <c r="AF233" s="186"/>
    </row>
    <row r="234" spans="1:32" s="7" customFormat="1" ht="10.5" customHeight="1" x14ac:dyDescent="0.2">
      <c r="A234" s="152"/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  <c r="Y234" s="186"/>
      <c r="Z234" s="186"/>
      <c r="AA234" s="186"/>
      <c r="AB234" s="186"/>
      <c r="AC234" s="186"/>
      <c r="AD234" s="186"/>
      <c r="AE234" s="186"/>
      <c r="AF234" s="186"/>
    </row>
    <row r="235" spans="1:32" s="7" customFormat="1" ht="10.5" customHeight="1" x14ac:dyDescent="0.2">
      <c r="A235" s="152"/>
      <c r="B235" s="186"/>
      <c r="C235" s="186"/>
      <c r="D235" s="186"/>
      <c r="E235" s="186"/>
      <c r="F235" s="186"/>
      <c r="G235" s="186"/>
      <c r="H235" s="186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  <c r="U235" s="186"/>
      <c r="V235" s="186"/>
      <c r="W235" s="186"/>
      <c r="X235" s="186"/>
      <c r="Y235" s="186"/>
      <c r="Z235" s="186"/>
      <c r="AA235" s="186"/>
      <c r="AB235" s="186"/>
      <c r="AC235" s="186"/>
      <c r="AD235" s="186"/>
      <c r="AE235" s="186"/>
      <c r="AF235" s="186"/>
    </row>
    <row r="236" spans="1:32" s="7" customFormat="1" ht="10.5" customHeight="1" x14ac:dyDescent="0.2">
      <c r="A236" s="152"/>
      <c r="B236" s="186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  <c r="V236" s="186"/>
      <c r="W236" s="186"/>
      <c r="X236" s="186"/>
      <c r="Y236" s="186"/>
      <c r="Z236" s="186"/>
      <c r="AA236" s="186"/>
      <c r="AB236" s="186"/>
      <c r="AC236" s="186"/>
      <c r="AD236" s="186"/>
      <c r="AE236" s="186"/>
      <c r="AF236" s="186"/>
    </row>
    <row r="237" spans="1:32" s="7" customFormat="1" ht="10.5" customHeight="1" x14ac:dyDescent="0.2">
      <c r="A237" s="152"/>
      <c r="B237" s="186"/>
      <c r="C237" s="186"/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  <c r="AA237" s="186"/>
      <c r="AB237" s="186"/>
      <c r="AC237" s="186"/>
      <c r="AD237" s="186"/>
      <c r="AE237" s="186"/>
      <c r="AF237" s="186"/>
    </row>
    <row r="238" spans="1:32" s="7" customFormat="1" ht="10.5" customHeight="1" x14ac:dyDescent="0.2">
      <c r="A238" s="152"/>
      <c r="B238" s="186"/>
      <c r="C238" s="186"/>
      <c r="D238" s="186"/>
      <c r="E238" s="186"/>
      <c r="F238" s="186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86"/>
      <c r="Z238" s="186"/>
      <c r="AA238" s="186"/>
      <c r="AB238" s="186"/>
      <c r="AC238" s="186"/>
      <c r="AD238" s="186"/>
      <c r="AE238" s="186"/>
      <c r="AF238" s="186"/>
    </row>
    <row r="239" spans="1:32" s="7" customFormat="1" ht="10.5" customHeight="1" x14ac:dyDescent="0.2">
      <c r="A239" s="152"/>
      <c r="B239" s="186"/>
      <c r="C239" s="186"/>
      <c r="D239" s="186"/>
      <c r="E239" s="186"/>
      <c r="F239" s="186"/>
      <c r="G239" s="186"/>
      <c r="H239" s="186"/>
      <c r="I239" s="186"/>
      <c r="J239" s="186"/>
      <c r="K239" s="186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  <c r="V239" s="186"/>
      <c r="W239" s="186"/>
      <c r="X239" s="186"/>
      <c r="Y239" s="186"/>
      <c r="Z239" s="186"/>
      <c r="AA239" s="186"/>
      <c r="AB239" s="186"/>
      <c r="AC239" s="186"/>
      <c r="AD239" s="186"/>
      <c r="AE239" s="186"/>
      <c r="AF239" s="186"/>
    </row>
    <row r="240" spans="1:32" s="7" customFormat="1" ht="10.5" customHeight="1" x14ac:dyDescent="0.2">
      <c r="A240" s="152"/>
      <c r="B240" s="186"/>
      <c r="C240" s="186"/>
      <c r="D240" s="186"/>
      <c r="E240" s="186"/>
      <c r="F240" s="186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  <c r="Y240" s="186"/>
      <c r="Z240" s="186"/>
      <c r="AA240" s="186"/>
      <c r="AB240" s="186"/>
      <c r="AC240" s="186"/>
      <c r="AD240" s="186"/>
      <c r="AE240" s="186"/>
      <c r="AF240" s="186"/>
    </row>
    <row r="241" spans="1:32" s="7" customFormat="1" ht="10.5" customHeight="1" x14ac:dyDescent="0.2">
      <c r="A241" s="152"/>
      <c r="B241" s="186"/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6"/>
      <c r="Y241" s="186"/>
      <c r="Z241" s="186"/>
      <c r="AA241" s="186"/>
      <c r="AB241" s="186"/>
      <c r="AC241" s="186"/>
      <c r="AD241" s="186"/>
      <c r="AE241" s="186"/>
      <c r="AF241" s="186"/>
    </row>
    <row r="242" spans="1:32" s="7" customFormat="1" ht="10.5" customHeight="1" x14ac:dyDescent="0.2">
      <c r="A242" s="152"/>
      <c r="B242" s="186"/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  <c r="V242" s="186"/>
      <c r="W242" s="186"/>
      <c r="X242" s="186"/>
      <c r="Y242" s="186"/>
      <c r="Z242" s="186"/>
      <c r="AA242" s="186"/>
      <c r="AB242" s="186"/>
      <c r="AC242" s="186"/>
      <c r="AD242" s="186"/>
      <c r="AE242" s="186"/>
      <c r="AF242" s="186"/>
    </row>
    <row r="243" spans="1:32" s="7" customFormat="1" ht="10.5" customHeight="1" x14ac:dyDescent="0.2">
      <c r="A243" s="152"/>
      <c r="B243" s="186"/>
      <c r="C243" s="186"/>
      <c r="D243" s="186"/>
      <c r="E243" s="186"/>
      <c r="F243" s="186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  <c r="V243" s="186"/>
      <c r="W243" s="186"/>
      <c r="X243" s="186"/>
      <c r="Y243" s="186"/>
      <c r="Z243" s="186"/>
      <c r="AA243" s="186"/>
      <c r="AB243" s="186"/>
      <c r="AC243" s="186"/>
      <c r="AD243" s="186"/>
      <c r="AE243" s="186"/>
      <c r="AF243" s="186"/>
    </row>
    <row r="244" spans="1:32" s="7" customFormat="1" ht="10.5" customHeight="1" x14ac:dyDescent="0.2">
      <c r="A244" s="152"/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186"/>
      <c r="W244" s="186"/>
      <c r="X244" s="186"/>
      <c r="Y244" s="186"/>
      <c r="Z244" s="186"/>
      <c r="AA244" s="186"/>
      <c r="AB244" s="186"/>
      <c r="AC244" s="186"/>
      <c r="AD244" s="186"/>
      <c r="AE244" s="186"/>
      <c r="AF244" s="186"/>
    </row>
    <row r="245" spans="1:32" s="7" customFormat="1" ht="10.5" customHeight="1" x14ac:dyDescent="0.2">
      <c r="A245" s="152"/>
      <c r="B245" s="186"/>
      <c r="C245" s="186"/>
      <c r="D245" s="186"/>
      <c r="E245" s="186"/>
      <c r="F245" s="186"/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6"/>
      <c r="W245" s="186"/>
      <c r="X245" s="186"/>
      <c r="Y245" s="186"/>
      <c r="Z245" s="186"/>
      <c r="AA245" s="186"/>
      <c r="AB245" s="186"/>
      <c r="AC245" s="186"/>
      <c r="AD245" s="186"/>
      <c r="AE245" s="186"/>
      <c r="AF245" s="186"/>
    </row>
    <row r="246" spans="1:32" s="7" customFormat="1" ht="10.5" customHeight="1" x14ac:dyDescent="0.2">
      <c r="A246" s="152"/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  <c r="AA246" s="186"/>
      <c r="AB246" s="186"/>
      <c r="AC246" s="186"/>
      <c r="AD246" s="186"/>
      <c r="AE246" s="186"/>
      <c r="AF246" s="186"/>
    </row>
    <row r="247" spans="1:32" s="7" customFormat="1" ht="10.5" customHeight="1" x14ac:dyDescent="0.2">
      <c r="A247" s="152"/>
      <c r="B247" s="186"/>
      <c r="C247" s="186"/>
      <c r="D247" s="186"/>
      <c r="E247" s="186"/>
      <c r="F247" s="186"/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  <c r="V247" s="186"/>
      <c r="W247" s="186"/>
      <c r="X247" s="186"/>
      <c r="Y247" s="186"/>
      <c r="Z247" s="186"/>
      <c r="AA247" s="186"/>
      <c r="AB247" s="186"/>
      <c r="AC247" s="186"/>
      <c r="AD247" s="186"/>
      <c r="AE247" s="186"/>
      <c r="AF247" s="186"/>
    </row>
    <row r="248" spans="1:32" s="7" customFormat="1" ht="10.5" customHeight="1" x14ac:dyDescent="0.2">
      <c r="A248" s="152"/>
      <c r="B248" s="186"/>
      <c r="C248" s="186"/>
      <c r="D248" s="186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  <c r="Y248" s="186"/>
      <c r="Z248" s="186"/>
      <c r="AA248" s="186"/>
      <c r="AB248" s="186"/>
      <c r="AC248" s="186"/>
      <c r="AD248" s="186"/>
      <c r="AE248" s="186"/>
      <c r="AF248" s="186"/>
    </row>
    <row r="249" spans="1:32" s="7" customFormat="1" ht="10.5" customHeight="1" x14ac:dyDescent="0.2">
      <c r="A249" s="152"/>
      <c r="B249" s="186"/>
      <c r="C249" s="186"/>
      <c r="D249" s="186"/>
      <c r="E249" s="186"/>
      <c r="F249" s="186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  <c r="W249" s="186"/>
      <c r="X249" s="186"/>
      <c r="Y249" s="186"/>
      <c r="Z249" s="186"/>
      <c r="AA249" s="186"/>
      <c r="AB249" s="186"/>
      <c r="AC249" s="186"/>
      <c r="AD249" s="186"/>
      <c r="AE249" s="186"/>
      <c r="AF249" s="186"/>
    </row>
    <row r="250" spans="1:32" s="7" customFormat="1" ht="10.5" customHeight="1" x14ac:dyDescent="0.2">
      <c r="A250" s="152"/>
      <c r="B250" s="186"/>
      <c r="C250" s="186"/>
      <c r="D250" s="186"/>
      <c r="E250" s="186"/>
      <c r="F250" s="186"/>
      <c r="G250" s="186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  <c r="S250" s="186"/>
      <c r="T250" s="186"/>
      <c r="U250" s="186"/>
      <c r="V250" s="186"/>
      <c r="W250" s="186"/>
      <c r="X250" s="186"/>
      <c r="Y250" s="186"/>
      <c r="Z250" s="186"/>
      <c r="AA250" s="186"/>
      <c r="AB250" s="186"/>
      <c r="AC250" s="186"/>
      <c r="AD250" s="186"/>
      <c r="AE250" s="186"/>
      <c r="AF250" s="186"/>
    </row>
    <row r="251" spans="1:32" s="7" customFormat="1" ht="10.5" customHeight="1" x14ac:dyDescent="0.2">
      <c r="A251" s="152"/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  <c r="V251" s="186"/>
      <c r="W251" s="186"/>
      <c r="X251" s="186"/>
      <c r="Y251" s="186"/>
      <c r="Z251" s="186"/>
      <c r="AA251" s="186"/>
      <c r="AB251" s="186"/>
      <c r="AC251" s="186"/>
      <c r="AD251" s="186"/>
      <c r="AE251" s="186"/>
      <c r="AF251" s="186"/>
    </row>
    <row r="252" spans="1:32" s="7" customFormat="1" ht="10.5" customHeight="1" x14ac:dyDescent="0.2">
      <c r="A252" s="152"/>
      <c r="B252" s="186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  <c r="V252" s="186"/>
      <c r="W252" s="186"/>
      <c r="X252" s="186"/>
      <c r="Y252" s="186"/>
      <c r="Z252" s="186"/>
      <c r="AA252" s="186"/>
      <c r="AB252" s="186"/>
      <c r="AC252" s="186"/>
      <c r="AD252" s="186"/>
      <c r="AE252" s="186"/>
      <c r="AF252" s="186"/>
    </row>
    <row r="253" spans="1:32" s="7" customFormat="1" ht="10.5" customHeight="1" x14ac:dyDescent="0.2">
      <c r="A253" s="152"/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  <c r="AA253" s="186"/>
      <c r="AB253" s="186"/>
      <c r="AC253" s="186"/>
      <c r="AD253" s="186"/>
      <c r="AE253" s="186"/>
      <c r="AF253" s="186"/>
    </row>
    <row r="254" spans="1:32" s="7" customFormat="1" ht="10.5" customHeight="1" x14ac:dyDescent="0.2">
      <c r="A254" s="152"/>
      <c r="B254" s="186"/>
      <c r="C254" s="186"/>
      <c r="D254" s="186"/>
      <c r="E254" s="186"/>
      <c r="F254" s="186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U254" s="186"/>
      <c r="V254" s="186"/>
      <c r="W254" s="186"/>
      <c r="X254" s="186"/>
      <c r="Y254" s="186"/>
      <c r="Z254" s="186"/>
      <c r="AA254" s="186"/>
      <c r="AB254" s="186"/>
      <c r="AC254" s="186"/>
      <c r="AD254" s="186"/>
      <c r="AE254" s="186"/>
      <c r="AF254" s="186"/>
    </row>
    <row r="255" spans="1:32" s="7" customFormat="1" ht="10.5" customHeight="1" x14ac:dyDescent="0.2">
      <c r="A255" s="152"/>
      <c r="B255" s="186"/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  <c r="Y255" s="186"/>
      <c r="Z255" s="186"/>
      <c r="AA255" s="186"/>
      <c r="AB255" s="186"/>
      <c r="AC255" s="186"/>
      <c r="AD255" s="186"/>
      <c r="AE255" s="186"/>
      <c r="AF255" s="186"/>
    </row>
    <row r="256" spans="1:32" s="7" customFormat="1" ht="10.5" customHeight="1" x14ac:dyDescent="0.2">
      <c r="A256" s="152"/>
      <c r="B256" s="186"/>
      <c r="C256" s="186"/>
      <c r="D256" s="186"/>
      <c r="E256" s="186"/>
      <c r="F256" s="186"/>
      <c r="G256" s="186"/>
      <c r="H256" s="186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  <c r="V256" s="186"/>
      <c r="W256" s="186"/>
      <c r="X256" s="186"/>
      <c r="Y256" s="186"/>
      <c r="Z256" s="186"/>
      <c r="AA256" s="186"/>
      <c r="AB256" s="186"/>
      <c r="AC256" s="186"/>
      <c r="AD256" s="186"/>
      <c r="AE256" s="186"/>
      <c r="AF256" s="186"/>
    </row>
    <row r="257" spans="1:32" s="7" customFormat="1" ht="10.5" customHeight="1" x14ac:dyDescent="0.2">
      <c r="A257" s="152"/>
      <c r="B257" s="186"/>
      <c r="C257" s="186"/>
      <c r="D257" s="186"/>
      <c r="E257" s="186"/>
      <c r="F257" s="186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  <c r="V257" s="186"/>
      <c r="W257" s="186"/>
      <c r="X257" s="186"/>
      <c r="Y257" s="186"/>
      <c r="Z257" s="186"/>
      <c r="AA257" s="186"/>
      <c r="AB257" s="186"/>
      <c r="AC257" s="186"/>
      <c r="AD257" s="186"/>
      <c r="AE257" s="186"/>
      <c r="AF257" s="186"/>
    </row>
    <row r="258" spans="1:32" s="7" customFormat="1" ht="10.5" customHeight="1" x14ac:dyDescent="0.2">
      <c r="A258" s="152"/>
      <c r="B258" s="186"/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6"/>
      <c r="W258" s="186"/>
      <c r="X258" s="186"/>
      <c r="Y258" s="186"/>
      <c r="Z258" s="186"/>
      <c r="AA258" s="186"/>
      <c r="AB258" s="186"/>
      <c r="AC258" s="186"/>
      <c r="AD258" s="186"/>
      <c r="AE258" s="186"/>
      <c r="AF258" s="186"/>
    </row>
    <row r="259" spans="1:32" s="7" customFormat="1" ht="10.5" customHeight="1" x14ac:dyDescent="0.2">
      <c r="A259" s="152"/>
      <c r="B259" s="186"/>
      <c r="C259" s="186"/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  <c r="W259" s="186"/>
      <c r="X259" s="186"/>
      <c r="Y259" s="186"/>
      <c r="Z259" s="186"/>
      <c r="AA259" s="186"/>
      <c r="AB259" s="186"/>
      <c r="AC259" s="186"/>
      <c r="AD259" s="186"/>
      <c r="AE259" s="186"/>
      <c r="AF259" s="186"/>
    </row>
    <row r="260" spans="1:32" s="7" customFormat="1" ht="10.5" customHeight="1" x14ac:dyDescent="0.2">
      <c r="A260" s="152"/>
      <c r="B260" s="186"/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  <c r="AA260" s="186"/>
      <c r="AB260" s="186"/>
      <c r="AC260" s="186"/>
      <c r="AD260" s="186"/>
      <c r="AE260" s="186"/>
      <c r="AF260" s="186"/>
    </row>
    <row r="261" spans="1:32" s="7" customFormat="1" ht="10.5" customHeight="1" x14ac:dyDescent="0.2">
      <c r="A261" s="152"/>
      <c r="B261" s="186"/>
      <c r="C261" s="186"/>
      <c r="D261" s="186"/>
      <c r="E261" s="186"/>
      <c r="F261" s="186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  <c r="AA261" s="186"/>
      <c r="AB261" s="186"/>
      <c r="AC261" s="186"/>
      <c r="AD261" s="186"/>
      <c r="AE261" s="186"/>
      <c r="AF261" s="186"/>
    </row>
    <row r="262" spans="1:32" s="7" customFormat="1" ht="10.5" customHeight="1" x14ac:dyDescent="0.2">
      <c r="A262" s="152"/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  <c r="AA262" s="186"/>
      <c r="AB262" s="186"/>
      <c r="AC262" s="186"/>
      <c r="AD262" s="186"/>
      <c r="AE262" s="186"/>
      <c r="AF262" s="186"/>
    </row>
    <row r="263" spans="1:32" s="7" customFormat="1" ht="10.5" customHeight="1" x14ac:dyDescent="0.2">
      <c r="A263" s="152"/>
      <c r="B263" s="186"/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  <c r="W263" s="186"/>
      <c r="X263" s="186"/>
      <c r="Y263" s="186"/>
      <c r="Z263" s="186"/>
      <c r="AA263" s="186"/>
      <c r="AB263" s="186"/>
      <c r="AC263" s="186"/>
      <c r="AD263" s="186"/>
      <c r="AE263" s="186"/>
      <c r="AF263" s="186"/>
    </row>
    <row r="264" spans="1:32" s="7" customFormat="1" ht="10.5" customHeight="1" x14ac:dyDescent="0.2">
      <c r="A264" s="152"/>
      <c r="B264" s="186"/>
      <c r="C264" s="186"/>
      <c r="D264" s="186"/>
      <c r="E264" s="186"/>
      <c r="F264" s="186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  <c r="Y264" s="186"/>
      <c r="Z264" s="186"/>
      <c r="AA264" s="186"/>
      <c r="AB264" s="186"/>
      <c r="AC264" s="186"/>
      <c r="AD264" s="186"/>
      <c r="AE264" s="186"/>
      <c r="AF264" s="186"/>
    </row>
    <row r="265" spans="1:32" s="7" customFormat="1" ht="10.5" customHeight="1" x14ac:dyDescent="0.2">
      <c r="A265" s="152"/>
      <c r="B265" s="186"/>
      <c r="C265" s="186"/>
      <c r="D265" s="186"/>
      <c r="E265" s="186"/>
      <c r="F265" s="186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186"/>
      <c r="W265" s="186"/>
      <c r="X265" s="186"/>
      <c r="Y265" s="186"/>
      <c r="Z265" s="186"/>
      <c r="AA265" s="186"/>
      <c r="AB265" s="186"/>
      <c r="AC265" s="186"/>
      <c r="AD265" s="186"/>
      <c r="AE265" s="186"/>
      <c r="AF265" s="186"/>
    </row>
    <row r="266" spans="1:32" s="7" customFormat="1" ht="10.5" customHeight="1" x14ac:dyDescent="0.2">
      <c r="A266" s="152"/>
      <c r="B266" s="186"/>
      <c r="C266" s="186"/>
      <c r="D266" s="186"/>
      <c r="E266" s="186"/>
      <c r="F266" s="186"/>
      <c r="G266" s="186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  <c r="V266" s="186"/>
      <c r="W266" s="186"/>
      <c r="X266" s="186"/>
      <c r="Y266" s="186"/>
      <c r="Z266" s="186"/>
      <c r="AA266" s="186"/>
      <c r="AB266" s="186"/>
      <c r="AC266" s="186"/>
      <c r="AD266" s="186"/>
      <c r="AE266" s="186"/>
      <c r="AF266" s="186"/>
    </row>
    <row r="267" spans="1:32" s="7" customFormat="1" ht="10.5" customHeight="1" x14ac:dyDescent="0.2">
      <c r="A267" s="152"/>
      <c r="B267" s="186"/>
      <c r="C267" s="186"/>
      <c r="D267" s="186"/>
      <c r="E267" s="186"/>
      <c r="F267" s="186"/>
      <c r="G267" s="186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6"/>
      <c r="W267" s="186"/>
      <c r="X267" s="186"/>
      <c r="Y267" s="186"/>
      <c r="Z267" s="186"/>
      <c r="AA267" s="186"/>
      <c r="AB267" s="186"/>
      <c r="AC267" s="186"/>
      <c r="AD267" s="186"/>
      <c r="AE267" s="186"/>
      <c r="AF267" s="186"/>
    </row>
    <row r="268" spans="1:32" s="7" customFormat="1" ht="10.5" customHeight="1" x14ac:dyDescent="0.2">
      <c r="A268" s="152"/>
      <c r="B268" s="186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  <c r="Y268" s="186"/>
      <c r="Z268" s="186"/>
      <c r="AA268" s="186"/>
      <c r="AB268" s="186"/>
      <c r="AC268" s="186"/>
      <c r="AD268" s="186"/>
      <c r="AE268" s="186"/>
      <c r="AF268" s="186"/>
    </row>
    <row r="269" spans="1:32" s="7" customFormat="1" ht="10.5" customHeight="1" x14ac:dyDescent="0.2">
      <c r="A269" s="152"/>
      <c r="B269" s="186"/>
      <c r="C269" s="186"/>
      <c r="D269" s="186"/>
      <c r="E269" s="186"/>
      <c r="F269" s="186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  <c r="Y269" s="186"/>
      <c r="Z269" s="186"/>
      <c r="AA269" s="186"/>
      <c r="AB269" s="186"/>
      <c r="AC269" s="186"/>
      <c r="AD269" s="186"/>
      <c r="AE269" s="186"/>
      <c r="AF269" s="186"/>
    </row>
    <row r="270" spans="1:32" s="7" customFormat="1" ht="10.5" customHeight="1" x14ac:dyDescent="0.2">
      <c r="A270" s="152"/>
      <c r="B270" s="186"/>
      <c r="C270" s="186"/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  <c r="AA270" s="186"/>
      <c r="AB270" s="186"/>
      <c r="AC270" s="186"/>
      <c r="AD270" s="186"/>
      <c r="AE270" s="186"/>
      <c r="AF270" s="186"/>
    </row>
    <row r="271" spans="1:32" s="7" customFormat="1" ht="10.5" customHeight="1" x14ac:dyDescent="0.2">
      <c r="A271" s="152"/>
      <c r="B271" s="186"/>
      <c r="C271" s="186"/>
      <c r="D271" s="186"/>
      <c r="E271" s="186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  <c r="AA271" s="186"/>
      <c r="AB271" s="186"/>
      <c r="AC271" s="186"/>
      <c r="AD271" s="186"/>
      <c r="AE271" s="186"/>
      <c r="AF271" s="186"/>
    </row>
    <row r="272" spans="1:32" s="7" customFormat="1" ht="10.5" customHeight="1" x14ac:dyDescent="0.2">
      <c r="A272" s="152"/>
      <c r="B272" s="186"/>
      <c r="C272" s="186"/>
      <c r="D272" s="186"/>
      <c r="E272" s="186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</row>
    <row r="273" spans="1:32" s="7" customFormat="1" ht="10.5" customHeight="1" x14ac:dyDescent="0.2">
      <c r="A273" s="152"/>
      <c r="B273" s="186"/>
      <c r="C273" s="186"/>
      <c r="D273" s="186"/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6"/>
    </row>
    <row r="274" spans="1:32" s="7" customFormat="1" ht="10.5" customHeight="1" x14ac:dyDescent="0.2">
      <c r="A274" s="152"/>
      <c r="B274" s="186"/>
      <c r="C274" s="186"/>
      <c r="D274" s="186"/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86"/>
      <c r="AC274" s="186"/>
      <c r="AD274" s="186"/>
      <c r="AE274" s="186"/>
      <c r="AF274" s="186"/>
    </row>
    <row r="275" spans="1:32" s="7" customFormat="1" ht="10.5" customHeight="1" x14ac:dyDescent="0.2">
      <c r="A275" s="152"/>
      <c r="B275" s="186"/>
      <c r="C275" s="186"/>
      <c r="D275" s="186"/>
      <c r="E275" s="186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  <c r="AA275" s="186"/>
      <c r="AB275" s="186"/>
      <c r="AC275" s="186"/>
      <c r="AD275" s="186"/>
      <c r="AE275" s="186"/>
      <c r="AF275" s="186"/>
    </row>
    <row r="276" spans="1:32" s="7" customFormat="1" ht="10.5" customHeight="1" x14ac:dyDescent="0.2">
      <c r="A276" s="152"/>
      <c r="B276" s="186"/>
      <c r="C276" s="186"/>
      <c r="D276" s="186"/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/>
      <c r="AE276" s="186"/>
      <c r="AF276" s="186"/>
    </row>
    <row r="277" spans="1:32" s="7" customFormat="1" ht="10.5" customHeight="1" x14ac:dyDescent="0.2">
      <c r="A277" s="152"/>
      <c r="B277" s="186"/>
      <c r="C277" s="186"/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  <c r="AA277" s="186"/>
      <c r="AB277" s="186"/>
      <c r="AC277" s="186"/>
      <c r="AD277" s="186"/>
      <c r="AE277" s="186"/>
      <c r="AF277" s="186"/>
    </row>
    <row r="278" spans="1:32" s="7" customFormat="1" ht="10.5" customHeight="1" x14ac:dyDescent="0.2">
      <c r="A278" s="152"/>
      <c r="B278" s="186"/>
      <c r="C278" s="186"/>
      <c r="D278" s="186"/>
      <c r="E278" s="186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  <c r="AA278" s="186"/>
      <c r="AB278" s="186"/>
      <c r="AC278" s="186"/>
      <c r="AD278" s="186"/>
      <c r="AE278" s="186"/>
      <c r="AF278" s="186"/>
    </row>
    <row r="279" spans="1:32" s="7" customFormat="1" ht="10.5" customHeight="1" x14ac:dyDescent="0.2">
      <c r="A279" s="152"/>
      <c r="B279" s="186"/>
      <c r="C279" s="186"/>
      <c r="D279" s="186"/>
      <c r="E279" s="186"/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  <c r="AA279" s="186"/>
      <c r="AB279" s="186"/>
      <c r="AC279" s="186"/>
      <c r="AD279" s="186"/>
      <c r="AE279" s="186"/>
      <c r="AF279" s="186"/>
    </row>
    <row r="280" spans="1:32" s="7" customFormat="1" ht="10.5" customHeight="1" x14ac:dyDescent="0.2">
      <c r="A280" s="152"/>
      <c r="B280" s="186"/>
      <c r="C280" s="186"/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6"/>
      <c r="AE280" s="186"/>
      <c r="AF280" s="186"/>
    </row>
    <row r="281" spans="1:32" s="7" customFormat="1" ht="10.5" customHeight="1" x14ac:dyDescent="0.2">
      <c r="A281" s="152"/>
      <c r="B281" s="186"/>
      <c r="C281" s="186"/>
      <c r="D281" s="186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  <c r="AA281" s="186"/>
      <c r="AB281" s="186"/>
      <c r="AC281" s="186"/>
      <c r="AD281" s="186"/>
      <c r="AE281" s="186"/>
      <c r="AF281" s="186"/>
    </row>
    <row r="282" spans="1:32" s="7" customFormat="1" ht="10.5" customHeight="1" x14ac:dyDescent="0.2">
      <c r="A282" s="152"/>
      <c r="B282" s="186"/>
      <c r="C282" s="186"/>
      <c r="D282" s="186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  <c r="AA282" s="186"/>
      <c r="AB282" s="186"/>
      <c r="AC282" s="186"/>
      <c r="AD282" s="186"/>
      <c r="AE282" s="186"/>
      <c r="AF282" s="186"/>
    </row>
    <row r="283" spans="1:32" s="7" customFormat="1" ht="10.5" customHeight="1" x14ac:dyDescent="0.2">
      <c r="A283" s="152"/>
      <c r="B283" s="186"/>
      <c r="C283" s="186"/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  <c r="AA283" s="186"/>
      <c r="AB283" s="186"/>
      <c r="AC283" s="186"/>
      <c r="AD283" s="186"/>
      <c r="AE283" s="186"/>
      <c r="AF283" s="186"/>
    </row>
    <row r="284" spans="1:32" s="7" customFormat="1" ht="10.5" customHeight="1" x14ac:dyDescent="0.2">
      <c r="A284" s="152"/>
      <c r="B284" s="186"/>
      <c r="C284" s="186"/>
      <c r="D284" s="186"/>
      <c r="E284" s="186"/>
      <c r="F284" s="186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  <c r="AA284" s="186"/>
      <c r="AB284" s="186"/>
      <c r="AC284" s="186"/>
      <c r="AD284" s="186"/>
      <c r="AE284" s="186"/>
      <c r="AF284" s="186"/>
    </row>
    <row r="285" spans="1:32" s="7" customFormat="1" ht="10.5" customHeight="1" x14ac:dyDescent="0.2">
      <c r="A285" s="152"/>
      <c r="B285" s="186"/>
      <c r="C285" s="186"/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6"/>
      <c r="AF285" s="186"/>
    </row>
    <row r="286" spans="1:32" s="7" customFormat="1" ht="10.5" customHeight="1" x14ac:dyDescent="0.2">
      <c r="A286" s="152"/>
      <c r="B286" s="186"/>
      <c r="C286" s="186"/>
      <c r="D286" s="186"/>
      <c r="E286" s="186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  <c r="AA286" s="186"/>
      <c r="AB286" s="186"/>
      <c r="AC286" s="186"/>
      <c r="AD286" s="186"/>
      <c r="AE286" s="186"/>
      <c r="AF286" s="186"/>
    </row>
    <row r="287" spans="1:32" s="7" customFormat="1" ht="10.5" customHeight="1" x14ac:dyDescent="0.2">
      <c r="A287" s="152"/>
      <c r="B287" s="186"/>
      <c r="C287" s="186"/>
      <c r="D287" s="186"/>
      <c r="E287" s="186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  <c r="AA287" s="186"/>
      <c r="AB287" s="186"/>
      <c r="AC287" s="186"/>
      <c r="AD287" s="186"/>
      <c r="AE287" s="186"/>
      <c r="AF287" s="186"/>
    </row>
    <row r="288" spans="1:32" s="7" customFormat="1" ht="10.5" customHeight="1" x14ac:dyDescent="0.2">
      <c r="A288" s="152"/>
      <c r="B288" s="186"/>
      <c r="C288" s="186"/>
      <c r="D288" s="186"/>
      <c r="E288" s="186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  <c r="AA288" s="186"/>
      <c r="AB288" s="186"/>
      <c r="AC288" s="186"/>
      <c r="AD288" s="186"/>
      <c r="AE288" s="186"/>
      <c r="AF288" s="186"/>
    </row>
    <row r="289" spans="1:32" s="7" customFormat="1" ht="10.5" customHeight="1" x14ac:dyDescent="0.2">
      <c r="A289" s="152"/>
      <c r="B289" s="186"/>
      <c r="C289" s="186"/>
      <c r="D289" s="186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  <c r="AA289" s="186"/>
      <c r="AB289" s="186"/>
      <c r="AC289" s="186"/>
      <c r="AD289" s="186"/>
      <c r="AE289" s="186"/>
      <c r="AF289" s="186"/>
    </row>
    <row r="290" spans="1:32" s="7" customFormat="1" ht="10.5" customHeight="1" x14ac:dyDescent="0.2">
      <c r="A290" s="152"/>
      <c r="B290" s="186"/>
      <c r="C290" s="186"/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  <c r="AA290" s="186"/>
      <c r="AB290" s="186"/>
      <c r="AC290" s="186"/>
      <c r="AD290" s="186"/>
      <c r="AE290" s="186"/>
      <c r="AF290" s="186"/>
    </row>
    <row r="291" spans="1:32" s="7" customFormat="1" ht="10.5" customHeight="1" x14ac:dyDescent="0.2">
      <c r="A291" s="152"/>
      <c r="B291" s="186"/>
      <c r="C291" s="186"/>
      <c r="D291" s="186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6"/>
      <c r="AA291" s="186"/>
      <c r="AB291" s="186"/>
      <c r="AC291" s="186"/>
      <c r="AD291" s="186"/>
      <c r="AE291" s="186"/>
      <c r="AF291" s="186"/>
    </row>
    <row r="292" spans="1:32" s="7" customFormat="1" ht="10.5" customHeight="1" x14ac:dyDescent="0.2">
      <c r="A292" s="152"/>
      <c r="B292" s="186"/>
      <c r="C292" s="186"/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  <c r="Y292" s="186"/>
      <c r="Z292" s="186"/>
      <c r="AA292" s="186"/>
      <c r="AB292" s="186"/>
      <c r="AC292" s="186"/>
      <c r="AD292" s="186"/>
      <c r="AE292" s="186"/>
      <c r="AF292" s="186"/>
    </row>
    <row r="293" spans="1:32" s="7" customFormat="1" ht="10.5" customHeight="1" x14ac:dyDescent="0.2">
      <c r="A293" s="152"/>
      <c r="B293" s="186"/>
      <c r="C293" s="186"/>
      <c r="D293" s="186"/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  <c r="W293" s="186"/>
      <c r="X293" s="186"/>
      <c r="Y293" s="186"/>
      <c r="Z293" s="186"/>
      <c r="AA293" s="186"/>
      <c r="AB293" s="186"/>
      <c r="AC293" s="186"/>
      <c r="AD293" s="186"/>
      <c r="AE293" s="186"/>
      <c r="AF293" s="186"/>
    </row>
    <row r="294" spans="1:32" s="7" customFormat="1" ht="10.5" customHeight="1" x14ac:dyDescent="0.2">
      <c r="A294" s="152"/>
      <c r="B294" s="186"/>
      <c r="C294" s="186"/>
      <c r="D294" s="186"/>
      <c r="E294" s="186"/>
      <c r="F294" s="186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  <c r="AA294" s="186"/>
      <c r="AB294" s="186"/>
      <c r="AC294" s="186"/>
      <c r="AD294" s="186"/>
      <c r="AE294" s="186"/>
      <c r="AF294" s="186"/>
    </row>
    <row r="295" spans="1:32" s="7" customFormat="1" ht="10.5" customHeight="1" x14ac:dyDescent="0.2">
      <c r="A295" s="152"/>
      <c r="B295" s="186"/>
      <c r="C295" s="186"/>
      <c r="D295" s="186"/>
      <c r="E295" s="186"/>
      <c r="F295" s="186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  <c r="AA295" s="186"/>
      <c r="AB295" s="186"/>
      <c r="AC295" s="186"/>
      <c r="AD295" s="186"/>
      <c r="AE295" s="186"/>
      <c r="AF295" s="186"/>
    </row>
    <row r="296" spans="1:32" s="7" customFormat="1" ht="10.5" customHeight="1" x14ac:dyDescent="0.2">
      <c r="A296" s="152"/>
      <c r="B296" s="186"/>
      <c r="C296" s="186"/>
      <c r="D296" s="186"/>
      <c r="E296" s="186"/>
      <c r="F296" s="186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  <c r="AA296" s="186"/>
      <c r="AB296" s="186"/>
      <c r="AC296" s="186"/>
      <c r="AD296" s="186"/>
      <c r="AE296" s="186"/>
      <c r="AF296" s="186"/>
    </row>
    <row r="297" spans="1:32" s="7" customFormat="1" ht="10.5" customHeight="1" x14ac:dyDescent="0.2">
      <c r="A297" s="152"/>
      <c r="B297" s="186"/>
      <c r="C297" s="186"/>
      <c r="D297" s="186"/>
      <c r="E297" s="186"/>
      <c r="F297" s="186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  <c r="AA297" s="186"/>
      <c r="AB297" s="186"/>
      <c r="AC297" s="186"/>
      <c r="AD297" s="186"/>
      <c r="AE297" s="186"/>
      <c r="AF297" s="186"/>
    </row>
    <row r="298" spans="1:32" s="7" customFormat="1" ht="10.5" customHeight="1" x14ac:dyDescent="0.2">
      <c r="A298" s="152"/>
      <c r="B298" s="186"/>
      <c r="C298" s="186"/>
      <c r="D298" s="186"/>
      <c r="E298" s="186"/>
      <c r="F298" s="186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  <c r="Y298" s="186"/>
      <c r="Z298" s="186"/>
      <c r="AA298" s="186"/>
      <c r="AB298" s="186"/>
      <c r="AC298" s="186"/>
      <c r="AD298" s="186"/>
      <c r="AE298" s="186"/>
      <c r="AF298" s="186"/>
    </row>
    <row r="299" spans="1:32" s="7" customFormat="1" ht="10.5" customHeight="1" x14ac:dyDescent="0.2">
      <c r="A299" s="152"/>
      <c r="B299" s="186"/>
      <c r="C299" s="186"/>
      <c r="D299" s="186"/>
      <c r="E299" s="186"/>
      <c r="F299" s="186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  <c r="Y299" s="186"/>
      <c r="Z299" s="186"/>
      <c r="AA299" s="186"/>
      <c r="AB299" s="186"/>
      <c r="AC299" s="186"/>
      <c r="AD299" s="186"/>
      <c r="AE299" s="186"/>
      <c r="AF299" s="186"/>
    </row>
    <row r="300" spans="1:32" s="7" customFormat="1" ht="10.5" customHeight="1" x14ac:dyDescent="0.2">
      <c r="A300" s="152"/>
      <c r="B300" s="186"/>
      <c r="C300" s="186"/>
      <c r="D300" s="186"/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  <c r="AA300" s="186"/>
      <c r="AB300" s="186"/>
      <c r="AC300" s="186"/>
      <c r="AD300" s="186"/>
      <c r="AE300" s="186"/>
      <c r="AF300" s="186"/>
    </row>
    <row r="301" spans="1:32" s="7" customFormat="1" ht="10.5" customHeight="1" x14ac:dyDescent="0.2">
      <c r="A301" s="152"/>
      <c r="B301" s="186"/>
      <c r="C301" s="186"/>
      <c r="D301" s="186"/>
      <c r="E301" s="186"/>
      <c r="F301" s="186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  <c r="AA301" s="186"/>
      <c r="AB301" s="186"/>
      <c r="AC301" s="186"/>
      <c r="AD301" s="186"/>
      <c r="AE301" s="186"/>
      <c r="AF301" s="186"/>
    </row>
    <row r="302" spans="1:32" s="7" customFormat="1" ht="10.5" customHeight="1" x14ac:dyDescent="0.2">
      <c r="A302" s="152"/>
      <c r="B302" s="186"/>
      <c r="C302" s="186"/>
      <c r="D302" s="186"/>
      <c r="E302" s="186"/>
      <c r="F302" s="186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86"/>
      <c r="AC302" s="186"/>
      <c r="AD302" s="186"/>
      <c r="AE302" s="186"/>
      <c r="AF302" s="186"/>
    </row>
    <row r="303" spans="1:32" s="7" customFormat="1" ht="10.5" customHeight="1" x14ac:dyDescent="0.2">
      <c r="A303" s="152"/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6"/>
      <c r="AB303" s="186"/>
      <c r="AC303" s="186"/>
      <c r="AD303" s="186"/>
      <c r="AE303" s="186"/>
      <c r="AF303" s="186"/>
    </row>
    <row r="304" spans="1:32" s="7" customFormat="1" ht="10.5" customHeight="1" x14ac:dyDescent="0.2">
      <c r="A304" s="152"/>
      <c r="B304" s="186"/>
      <c r="C304" s="186"/>
      <c r="D304" s="186"/>
      <c r="E304" s="186"/>
      <c r="F304" s="186"/>
      <c r="G304" s="186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  <c r="V304" s="186"/>
      <c r="W304" s="186"/>
      <c r="X304" s="186"/>
      <c r="Y304" s="186"/>
      <c r="Z304" s="186"/>
      <c r="AA304" s="186"/>
      <c r="AB304" s="186"/>
      <c r="AC304" s="186"/>
      <c r="AD304" s="186"/>
      <c r="AE304" s="186"/>
      <c r="AF304" s="186"/>
    </row>
    <row r="305" spans="1:32" s="7" customFormat="1" ht="10.5" customHeight="1" x14ac:dyDescent="0.2">
      <c r="A305" s="152"/>
      <c r="B305" s="186"/>
      <c r="C305" s="186"/>
      <c r="D305" s="186"/>
      <c r="E305" s="186"/>
      <c r="F305" s="186"/>
      <c r="G305" s="186"/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  <c r="V305" s="186"/>
      <c r="W305" s="186"/>
      <c r="X305" s="186"/>
      <c r="Y305" s="186"/>
      <c r="Z305" s="186"/>
      <c r="AA305" s="186"/>
      <c r="AB305" s="186"/>
      <c r="AC305" s="186"/>
      <c r="AD305" s="186"/>
      <c r="AE305" s="186"/>
      <c r="AF305" s="186"/>
    </row>
    <row r="306" spans="1:32" s="7" customFormat="1" ht="10.5" customHeight="1" x14ac:dyDescent="0.2">
      <c r="A306" s="152"/>
      <c r="B306" s="186"/>
      <c r="C306" s="186"/>
      <c r="D306" s="186"/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  <c r="AA306" s="186"/>
      <c r="AB306" s="186"/>
      <c r="AC306" s="186"/>
      <c r="AD306" s="186"/>
      <c r="AE306" s="186"/>
      <c r="AF306" s="186"/>
    </row>
    <row r="307" spans="1:32" s="7" customFormat="1" ht="10.5" customHeight="1" x14ac:dyDescent="0.2">
      <c r="A307" s="152"/>
      <c r="B307" s="186"/>
      <c r="C307" s="186"/>
      <c r="D307" s="186"/>
      <c r="E307" s="186"/>
      <c r="F307" s="186"/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  <c r="V307" s="186"/>
      <c r="W307" s="186"/>
      <c r="X307" s="186"/>
      <c r="Y307" s="186"/>
      <c r="Z307" s="186"/>
      <c r="AA307" s="186"/>
      <c r="AB307" s="186"/>
      <c r="AC307" s="186"/>
      <c r="AD307" s="186"/>
      <c r="AE307" s="186"/>
      <c r="AF307" s="186"/>
    </row>
    <row r="308" spans="1:32" s="7" customFormat="1" ht="10.5" customHeight="1" x14ac:dyDescent="0.2">
      <c r="A308" s="152"/>
      <c r="B308" s="186"/>
      <c r="C308" s="186"/>
      <c r="D308" s="186"/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  <c r="AA308" s="186"/>
      <c r="AB308" s="186"/>
      <c r="AC308" s="186"/>
      <c r="AD308" s="186"/>
      <c r="AE308" s="186"/>
      <c r="AF308" s="186"/>
    </row>
    <row r="309" spans="1:32" s="7" customFormat="1" ht="10.5" customHeight="1" x14ac:dyDescent="0.2">
      <c r="A309" s="152"/>
      <c r="B309" s="186"/>
      <c r="C309" s="186"/>
      <c r="D309" s="186"/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86"/>
      <c r="Z309" s="186"/>
      <c r="AA309" s="186"/>
      <c r="AB309" s="186"/>
      <c r="AC309" s="186"/>
      <c r="AD309" s="186"/>
      <c r="AE309" s="186"/>
      <c r="AF309" s="186"/>
    </row>
    <row r="310" spans="1:32" s="7" customFormat="1" ht="10.5" customHeight="1" x14ac:dyDescent="0.2">
      <c r="A310" s="152"/>
      <c r="B310" s="186"/>
      <c r="C310" s="186"/>
      <c r="D310" s="186"/>
      <c r="E310" s="186"/>
      <c r="F310" s="186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  <c r="AA310" s="186"/>
      <c r="AB310" s="186"/>
      <c r="AC310" s="186"/>
      <c r="AD310" s="186"/>
      <c r="AE310" s="186"/>
      <c r="AF310" s="186"/>
    </row>
    <row r="311" spans="1:32" s="7" customFormat="1" ht="10.5" customHeight="1" x14ac:dyDescent="0.2">
      <c r="A311" s="152"/>
      <c r="B311" s="186"/>
      <c r="C311" s="186"/>
      <c r="D311" s="186"/>
      <c r="E311" s="186"/>
      <c r="F311" s="186"/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  <c r="AA311" s="186"/>
      <c r="AB311" s="186"/>
      <c r="AC311" s="186"/>
      <c r="AD311" s="186"/>
      <c r="AE311" s="186"/>
      <c r="AF311" s="186"/>
    </row>
    <row r="312" spans="1:32" s="7" customFormat="1" ht="10.5" customHeight="1" x14ac:dyDescent="0.2">
      <c r="A312" s="152"/>
      <c r="B312" s="186"/>
      <c r="C312" s="186"/>
      <c r="D312" s="186"/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  <c r="AA312" s="186"/>
      <c r="AB312" s="186"/>
      <c r="AC312" s="186"/>
      <c r="AD312" s="186"/>
      <c r="AE312" s="186"/>
      <c r="AF312" s="186"/>
    </row>
    <row r="313" spans="1:32" s="7" customFormat="1" ht="10.5" customHeight="1" x14ac:dyDescent="0.2">
      <c r="A313" s="152"/>
      <c r="B313" s="186"/>
      <c r="C313" s="186"/>
      <c r="D313" s="186"/>
      <c r="E313" s="186"/>
      <c r="F313" s="186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  <c r="AA313" s="186"/>
      <c r="AB313" s="186"/>
      <c r="AC313" s="186"/>
      <c r="AD313" s="186"/>
      <c r="AE313" s="186"/>
      <c r="AF313" s="186"/>
    </row>
    <row r="314" spans="1:32" s="7" customFormat="1" ht="10.5" customHeight="1" x14ac:dyDescent="0.2">
      <c r="A314" s="152"/>
      <c r="B314" s="186"/>
      <c r="C314" s="186"/>
      <c r="D314" s="186"/>
      <c r="E314" s="186"/>
      <c r="F314" s="186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  <c r="AA314" s="186"/>
      <c r="AB314" s="186"/>
      <c r="AC314" s="186"/>
      <c r="AD314" s="186"/>
      <c r="AE314" s="186"/>
      <c r="AF314" s="186"/>
    </row>
    <row r="315" spans="1:32" s="7" customFormat="1" ht="10.5" customHeight="1" x14ac:dyDescent="0.2">
      <c r="A315" s="152"/>
      <c r="B315" s="186"/>
      <c r="C315" s="186"/>
      <c r="D315" s="186"/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186"/>
      <c r="AC315" s="186"/>
      <c r="AD315" s="186"/>
      <c r="AE315" s="186"/>
      <c r="AF315" s="186"/>
    </row>
    <row r="316" spans="1:32" s="7" customFormat="1" ht="10.5" customHeight="1" x14ac:dyDescent="0.2">
      <c r="A316" s="152"/>
      <c r="B316" s="186"/>
      <c r="C316" s="186"/>
      <c r="D316" s="186"/>
      <c r="E316" s="186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6"/>
      <c r="AF316" s="186"/>
    </row>
    <row r="317" spans="1:32" s="7" customFormat="1" ht="10.5" customHeight="1" x14ac:dyDescent="0.2">
      <c r="A317" s="152"/>
      <c r="B317" s="186"/>
      <c r="C317" s="186"/>
      <c r="D317" s="186"/>
      <c r="E317" s="186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  <c r="AA317" s="186"/>
      <c r="AB317" s="186"/>
      <c r="AC317" s="186"/>
      <c r="AD317" s="186"/>
      <c r="AE317" s="186"/>
      <c r="AF317" s="186"/>
    </row>
    <row r="318" spans="1:32" s="7" customFormat="1" ht="10.5" customHeight="1" x14ac:dyDescent="0.2">
      <c r="A318" s="152"/>
      <c r="B318" s="186"/>
      <c r="C318" s="186"/>
      <c r="D318" s="186"/>
      <c r="E318" s="186"/>
      <c r="F318" s="186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  <c r="AA318" s="186"/>
      <c r="AB318" s="186"/>
      <c r="AC318" s="186"/>
      <c r="AD318" s="186"/>
      <c r="AE318" s="186"/>
      <c r="AF318" s="186"/>
    </row>
    <row r="319" spans="1:32" s="7" customFormat="1" ht="10.5" customHeight="1" x14ac:dyDescent="0.2">
      <c r="A319" s="152"/>
      <c r="B319" s="186"/>
      <c r="C319" s="186"/>
      <c r="D319" s="186"/>
      <c r="E319" s="186"/>
      <c r="F319" s="186"/>
      <c r="G319" s="186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  <c r="AA319" s="186"/>
      <c r="AB319" s="186"/>
      <c r="AC319" s="186"/>
      <c r="AD319" s="186"/>
      <c r="AE319" s="186"/>
      <c r="AF319" s="186"/>
    </row>
    <row r="320" spans="1:32" s="7" customFormat="1" ht="10.5" customHeight="1" x14ac:dyDescent="0.2">
      <c r="A320" s="152"/>
      <c r="B320" s="186"/>
      <c r="C320" s="186"/>
      <c r="D320" s="186"/>
      <c r="E320" s="186"/>
      <c r="F320" s="186"/>
      <c r="G320" s="186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  <c r="AA320" s="186"/>
      <c r="AB320" s="186"/>
      <c r="AC320" s="186"/>
      <c r="AD320" s="186"/>
      <c r="AE320" s="186"/>
      <c r="AF320" s="186"/>
    </row>
    <row r="321" spans="1:32" s="7" customFormat="1" ht="10.5" customHeight="1" x14ac:dyDescent="0.2">
      <c r="A321" s="152"/>
      <c r="B321" s="186"/>
      <c r="C321" s="186"/>
      <c r="D321" s="186"/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186"/>
      <c r="AA321" s="186"/>
      <c r="AB321" s="186"/>
      <c r="AC321" s="186"/>
      <c r="AD321" s="186"/>
      <c r="AE321" s="186"/>
      <c r="AF321" s="186"/>
    </row>
    <row r="322" spans="1:32" s="7" customFormat="1" ht="10.5" customHeight="1" x14ac:dyDescent="0.2">
      <c r="A322" s="152"/>
      <c r="B322" s="186"/>
      <c r="C322" s="186"/>
      <c r="D322" s="186"/>
      <c r="E322" s="186"/>
      <c r="F322" s="186"/>
      <c r="G322" s="186"/>
      <c r="H322" s="186"/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  <c r="AA322" s="186"/>
      <c r="AB322" s="186"/>
      <c r="AC322" s="186"/>
      <c r="AD322" s="186"/>
      <c r="AE322" s="186"/>
      <c r="AF322" s="186"/>
    </row>
    <row r="323" spans="1:32" s="7" customFormat="1" ht="10.5" customHeight="1" x14ac:dyDescent="0.2">
      <c r="A323" s="152"/>
      <c r="B323" s="186"/>
      <c r="C323" s="186"/>
      <c r="D323" s="186"/>
      <c r="E323" s="186"/>
      <c r="F323" s="186"/>
      <c r="G323" s="186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  <c r="V323" s="186"/>
      <c r="W323" s="186"/>
      <c r="X323" s="186"/>
      <c r="Y323" s="186"/>
      <c r="Z323" s="186"/>
      <c r="AA323" s="186"/>
      <c r="AB323" s="186"/>
      <c r="AC323" s="186"/>
      <c r="AD323" s="186"/>
      <c r="AE323" s="186"/>
      <c r="AF323" s="186"/>
    </row>
    <row r="324" spans="1:32" s="7" customFormat="1" ht="10.5" customHeight="1" x14ac:dyDescent="0.2">
      <c r="A324" s="152"/>
      <c r="B324" s="186"/>
      <c r="C324" s="186"/>
      <c r="D324" s="186"/>
      <c r="E324" s="186"/>
      <c r="F324" s="186"/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  <c r="AA324" s="186"/>
      <c r="AB324" s="186"/>
      <c r="AC324" s="186"/>
      <c r="AD324" s="186"/>
      <c r="AE324" s="186"/>
      <c r="AF324" s="186"/>
    </row>
    <row r="325" spans="1:32" s="7" customFormat="1" ht="10.5" customHeight="1" x14ac:dyDescent="0.2">
      <c r="A325" s="152"/>
      <c r="B325" s="186"/>
      <c r="C325" s="186"/>
      <c r="D325" s="186"/>
      <c r="E325" s="186"/>
      <c r="F325" s="186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  <c r="Y325" s="186"/>
      <c r="Z325" s="186"/>
      <c r="AA325" s="186"/>
      <c r="AB325" s="186"/>
      <c r="AC325" s="186"/>
      <c r="AD325" s="186"/>
      <c r="AE325" s="186"/>
      <c r="AF325" s="186"/>
    </row>
    <row r="326" spans="1:32" s="7" customFormat="1" ht="10.5" customHeight="1" x14ac:dyDescent="0.2">
      <c r="A326" s="152"/>
      <c r="B326" s="186"/>
      <c r="C326" s="186"/>
      <c r="D326" s="186"/>
      <c r="E326" s="186"/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  <c r="Y326" s="186"/>
      <c r="Z326" s="186"/>
      <c r="AA326" s="186"/>
      <c r="AB326" s="186"/>
      <c r="AC326" s="186"/>
      <c r="AD326" s="186"/>
      <c r="AE326" s="186"/>
      <c r="AF326" s="186"/>
    </row>
    <row r="327" spans="1:32" s="7" customFormat="1" ht="10.5" customHeight="1" x14ac:dyDescent="0.2">
      <c r="A327" s="152"/>
      <c r="B327" s="186"/>
      <c r="C327" s="186"/>
      <c r="D327" s="186"/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  <c r="AA327" s="186"/>
      <c r="AB327" s="186"/>
      <c r="AC327" s="186"/>
      <c r="AD327" s="186"/>
      <c r="AE327" s="186"/>
      <c r="AF327" s="186"/>
    </row>
    <row r="328" spans="1:32" s="7" customFormat="1" ht="10.5" customHeight="1" x14ac:dyDescent="0.2">
      <c r="A328" s="152"/>
      <c r="B328" s="186"/>
      <c r="C328" s="186"/>
      <c r="D328" s="186"/>
      <c r="E328" s="186"/>
      <c r="F328" s="186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  <c r="Y328" s="186"/>
      <c r="Z328" s="186"/>
      <c r="AA328" s="186"/>
      <c r="AB328" s="186"/>
      <c r="AC328" s="186"/>
      <c r="AD328" s="186"/>
      <c r="AE328" s="186"/>
      <c r="AF328" s="186"/>
    </row>
    <row r="329" spans="1:32" s="7" customFormat="1" ht="10.5" customHeight="1" x14ac:dyDescent="0.2">
      <c r="A329" s="152"/>
      <c r="B329" s="186"/>
      <c r="C329" s="186"/>
      <c r="D329" s="186"/>
      <c r="E329" s="186"/>
      <c r="F329" s="186"/>
      <c r="G329" s="186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  <c r="Y329" s="186"/>
      <c r="Z329" s="186"/>
      <c r="AA329" s="186"/>
      <c r="AB329" s="186"/>
      <c r="AC329" s="186"/>
      <c r="AD329" s="186"/>
      <c r="AE329" s="186"/>
      <c r="AF329" s="186"/>
    </row>
    <row r="330" spans="1:32" s="7" customFormat="1" ht="10.5" customHeight="1" x14ac:dyDescent="0.2">
      <c r="A330" s="152"/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A330" s="186"/>
      <c r="AB330" s="186"/>
      <c r="AC330" s="186"/>
      <c r="AD330" s="186"/>
      <c r="AE330" s="186"/>
      <c r="AF330" s="186"/>
    </row>
    <row r="331" spans="1:32" s="7" customFormat="1" ht="10.5" customHeight="1" x14ac:dyDescent="0.2">
      <c r="A331" s="152"/>
      <c r="B331" s="186"/>
      <c r="C331" s="186"/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  <c r="AA331" s="186"/>
      <c r="AB331" s="186"/>
      <c r="AC331" s="186"/>
      <c r="AD331" s="186"/>
      <c r="AE331" s="186"/>
      <c r="AF331" s="186"/>
    </row>
    <row r="332" spans="1:32" s="7" customFormat="1" ht="10.5" customHeight="1" x14ac:dyDescent="0.2">
      <c r="A332" s="152"/>
      <c r="B332" s="186"/>
      <c r="C332" s="186"/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/>
      <c r="Y332" s="186"/>
      <c r="Z332" s="186"/>
      <c r="AA332" s="186"/>
      <c r="AB332" s="186"/>
      <c r="AC332" s="186"/>
      <c r="AD332" s="186"/>
      <c r="AE332" s="186"/>
      <c r="AF332" s="186"/>
    </row>
    <row r="333" spans="1:32" s="7" customFormat="1" ht="10.5" customHeight="1" x14ac:dyDescent="0.2">
      <c r="A333" s="152"/>
      <c r="B333" s="186"/>
      <c r="C333" s="186"/>
      <c r="D333" s="186"/>
      <c r="E333" s="186"/>
      <c r="F333" s="186"/>
      <c r="G333" s="186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  <c r="AA333" s="186"/>
      <c r="AB333" s="186"/>
      <c r="AC333" s="186"/>
      <c r="AD333" s="186"/>
      <c r="AE333" s="186"/>
      <c r="AF333" s="186"/>
    </row>
    <row r="334" spans="1:32" s="7" customFormat="1" ht="10.5" customHeight="1" x14ac:dyDescent="0.2">
      <c r="A334" s="152"/>
      <c r="B334" s="186"/>
      <c r="C334" s="186"/>
      <c r="D334" s="186"/>
      <c r="E334" s="186"/>
      <c r="F334" s="186"/>
      <c r="G334" s="186"/>
      <c r="H334" s="186"/>
      <c r="I334" s="186"/>
      <c r="J334" s="186"/>
      <c r="K334" s="186"/>
      <c r="L334" s="186"/>
      <c r="M334" s="186"/>
      <c r="N334" s="186"/>
      <c r="O334" s="186"/>
      <c r="P334" s="186"/>
      <c r="Q334" s="186"/>
      <c r="R334" s="186"/>
      <c r="S334" s="186"/>
      <c r="T334" s="186"/>
      <c r="U334" s="186"/>
      <c r="V334" s="186"/>
      <c r="W334" s="186"/>
      <c r="X334" s="186"/>
      <c r="Y334" s="186"/>
      <c r="Z334" s="186"/>
      <c r="AA334" s="186"/>
      <c r="AB334" s="186"/>
      <c r="AC334" s="186"/>
      <c r="AD334" s="186"/>
      <c r="AE334" s="186"/>
      <c r="AF334" s="186"/>
    </row>
    <row r="335" spans="1:32" s="7" customFormat="1" ht="10.5" customHeight="1" x14ac:dyDescent="0.2">
      <c r="A335" s="152"/>
      <c r="B335" s="186"/>
      <c r="C335" s="186"/>
      <c r="D335" s="186"/>
      <c r="E335" s="186"/>
      <c r="F335" s="186"/>
      <c r="G335" s="186"/>
      <c r="H335" s="186"/>
      <c r="I335" s="186"/>
      <c r="J335" s="186"/>
      <c r="K335" s="186"/>
      <c r="L335" s="186"/>
      <c r="M335" s="186"/>
      <c r="N335" s="186"/>
      <c r="O335" s="186"/>
      <c r="P335" s="186"/>
      <c r="Q335" s="186"/>
      <c r="R335" s="186"/>
      <c r="S335" s="186"/>
      <c r="T335" s="186"/>
      <c r="U335" s="186"/>
      <c r="V335" s="186"/>
      <c r="W335" s="186"/>
      <c r="X335" s="186"/>
      <c r="Y335" s="186"/>
      <c r="Z335" s="186"/>
      <c r="AA335" s="186"/>
      <c r="AB335" s="186"/>
      <c r="AC335" s="186"/>
      <c r="AD335" s="186"/>
      <c r="AE335" s="186"/>
      <c r="AF335" s="186"/>
    </row>
    <row r="336" spans="1:32" s="7" customFormat="1" ht="10.5" customHeight="1" x14ac:dyDescent="0.2">
      <c r="A336" s="152"/>
      <c r="B336" s="186"/>
      <c r="C336" s="186"/>
      <c r="D336" s="186"/>
      <c r="E336" s="186"/>
      <c r="F336" s="186"/>
      <c r="G336" s="186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  <c r="V336" s="186"/>
      <c r="W336" s="186"/>
      <c r="X336" s="186"/>
      <c r="Y336" s="186"/>
      <c r="Z336" s="186"/>
      <c r="AA336" s="186"/>
      <c r="AB336" s="186"/>
      <c r="AC336" s="186"/>
      <c r="AD336" s="186"/>
      <c r="AE336" s="186"/>
      <c r="AF336" s="186"/>
    </row>
    <row r="337" spans="1:32" s="7" customFormat="1" ht="10.5" customHeight="1" x14ac:dyDescent="0.2">
      <c r="A337" s="152"/>
      <c r="B337" s="186"/>
      <c r="C337" s="186"/>
      <c r="D337" s="186"/>
      <c r="E337" s="186"/>
      <c r="F337" s="186"/>
      <c r="G337" s="186"/>
      <c r="H337" s="186"/>
      <c r="I337" s="186"/>
      <c r="J337" s="186"/>
      <c r="K337" s="186"/>
      <c r="L337" s="186"/>
      <c r="M337" s="186"/>
      <c r="N337" s="186"/>
      <c r="O337" s="186"/>
      <c r="P337" s="186"/>
      <c r="Q337" s="186"/>
      <c r="R337" s="186"/>
      <c r="S337" s="186"/>
      <c r="T337" s="186"/>
      <c r="U337" s="186"/>
      <c r="V337" s="186"/>
      <c r="W337" s="186"/>
      <c r="X337" s="186"/>
      <c r="Y337" s="186"/>
      <c r="Z337" s="186"/>
      <c r="AA337" s="186"/>
      <c r="AB337" s="186"/>
      <c r="AC337" s="186"/>
      <c r="AD337" s="186"/>
      <c r="AE337" s="186"/>
      <c r="AF337" s="186"/>
    </row>
    <row r="338" spans="1:32" s="7" customFormat="1" ht="10.5" customHeight="1" x14ac:dyDescent="0.2">
      <c r="A338" s="152"/>
      <c r="B338" s="186"/>
      <c r="C338" s="186"/>
      <c r="D338" s="186"/>
      <c r="E338" s="186"/>
      <c r="F338" s="186"/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  <c r="AA338" s="186"/>
      <c r="AB338" s="186"/>
      <c r="AC338" s="186"/>
      <c r="AD338" s="186"/>
      <c r="AE338" s="186"/>
      <c r="AF338" s="186"/>
    </row>
    <row r="339" spans="1:32" s="7" customFormat="1" ht="10.5" customHeight="1" x14ac:dyDescent="0.2">
      <c r="A339" s="152"/>
      <c r="B339" s="186"/>
      <c r="C339" s="186"/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  <c r="AA339" s="186"/>
      <c r="AB339" s="186"/>
      <c r="AC339" s="186"/>
      <c r="AD339" s="186"/>
      <c r="AE339" s="186"/>
      <c r="AF339" s="186"/>
    </row>
    <row r="340" spans="1:32" s="7" customFormat="1" ht="10.5" customHeight="1" x14ac:dyDescent="0.2">
      <c r="A340" s="152"/>
      <c r="B340" s="186"/>
      <c r="C340" s="186"/>
      <c r="D340" s="186"/>
      <c r="E340" s="186"/>
      <c r="F340" s="186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V340" s="186"/>
      <c r="W340" s="186"/>
      <c r="X340" s="186"/>
      <c r="Y340" s="186"/>
      <c r="Z340" s="186"/>
      <c r="AA340" s="186"/>
      <c r="AB340" s="186"/>
      <c r="AC340" s="186"/>
      <c r="AD340" s="186"/>
      <c r="AE340" s="186"/>
      <c r="AF340" s="186"/>
    </row>
    <row r="341" spans="1:32" s="7" customFormat="1" ht="10.5" customHeight="1" x14ac:dyDescent="0.2">
      <c r="A341" s="152"/>
      <c r="B341" s="186"/>
      <c r="C341" s="186"/>
      <c r="D341" s="186"/>
      <c r="E341" s="186"/>
      <c r="F341" s="186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V341" s="186"/>
      <c r="W341" s="186"/>
      <c r="X341" s="186"/>
      <c r="Y341" s="186"/>
      <c r="Z341" s="186"/>
      <c r="AA341" s="186"/>
      <c r="AB341" s="186"/>
      <c r="AC341" s="186"/>
      <c r="AD341" s="186"/>
      <c r="AE341" s="186"/>
      <c r="AF341" s="186"/>
    </row>
    <row r="342" spans="1:32" s="7" customFormat="1" ht="10.5" customHeight="1" x14ac:dyDescent="0.2">
      <c r="A342" s="152"/>
      <c r="B342" s="186"/>
      <c r="C342" s="186"/>
      <c r="D342" s="186"/>
      <c r="E342" s="186"/>
      <c r="F342" s="186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  <c r="AA342" s="186"/>
      <c r="AB342" s="186"/>
      <c r="AC342" s="186"/>
      <c r="AD342" s="186"/>
      <c r="AE342" s="186"/>
      <c r="AF342" s="186"/>
    </row>
    <row r="343" spans="1:32" s="7" customFormat="1" ht="10.5" customHeight="1" x14ac:dyDescent="0.2">
      <c r="A343" s="152"/>
      <c r="B343" s="186"/>
      <c r="C343" s="186"/>
      <c r="D343" s="186"/>
      <c r="E343" s="186"/>
      <c r="F343" s="186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  <c r="AA343" s="186"/>
      <c r="AB343" s="186"/>
      <c r="AC343" s="186"/>
      <c r="AD343" s="186"/>
      <c r="AE343" s="186"/>
      <c r="AF343" s="186"/>
    </row>
    <row r="344" spans="1:32" s="7" customFormat="1" ht="10.5" customHeight="1" x14ac:dyDescent="0.2">
      <c r="A344" s="152"/>
      <c r="B344" s="186"/>
      <c r="C344" s="186"/>
      <c r="D344" s="186"/>
      <c r="E344" s="186"/>
      <c r="F344" s="186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  <c r="AA344" s="186"/>
      <c r="AB344" s="186"/>
      <c r="AC344" s="186"/>
      <c r="AD344" s="186"/>
      <c r="AE344" s="186"/>
      <c r="AF344" s="186"/>
    </row>
    <row r="345" spans="1:32" s="7" customFormat="1" ht="10.5" customHeight="1" x14ac:dyDescent="0.2">
      <c r="A345" s="152"/>
      <c r="B345" s="186"/>
      <c r="C345" s="186"/>
      <c r="D345" s="186"/>
      <c r="E345" s="186"/>
      <c r="F345" s="186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  <c r="AA345" s="186"/>
      <c r="AB345" s="186"/>
      <c r="AC345" s="186"/>
      <c r="AD345" s="186"/>
      <c r="AE345" s="186"/>
      <c r="AF345" s="186"/>
    </row>
    <row r="346" spans="1:32" s="7" customFormat="1" ht="10.5" customHeight="1" x14ac:dyDescent="0.2">
      <c r="A346" s="152"/>
      <c r="B346" s="186"/>
      <c r="C346" s="186"/>
      <c r="D346" s="186"/>
      <c r="E346" s="186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6"/>
      <c r="AF346" s="186"/>
    </row>
    <row r="347" spans="1:32" s="7" customFormat="1" ht="10.5" customHeight="1" x14ac:dyDescent="0.2">
      <c r="A347" s="152"/>
      <c r="B347" s="186"/>
      <c r="C347" s="186"/>
      <c r="D347" s="186"/>
      <c r="E347" s="186"/>
      <c r="F347" s="186"/>
      <c r="G347" s="186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  <c r="V347" s="186"/>
      <c r="W347" s="186"/>
      <c r="X347" s="186"/>
      <c r="Y347" s="186"/>
      <c r="Z347" s="186"/>
      <c r="AA347" s="186"/>
      <c r="AB347" s="186"/>
      <c r="AC347" s="186"/>
      <c r="AD347" s="186"/>
      <c r="AE347" s="186"/>
      <c r="AF347" s="186"/>
    </row>
    <row r="348" spans="1:32" s="7" customFormat="1" ht="10.5" customHeight="1" x14ac:dyDescent="0.2">
      <c r="A348" s="152"/>
      <c r="B348" s="186"/>
      <c r="C348" s="186"/>
      <c r="D348" s="186"/>
      <c r="E348" s="186"/>
      <c r="F348" s="186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  <c r="Y348" s="186"/>
      <c r="Z348" s="186"/>
      <c r="AA348" s="186"/>
      <c r="AB348" s="186"/>
      <c r="AC348" s="186"/>
      <c r="AD348" s="186"/>
      <c r="AE348" s="186"/>
      <c r="AF348" s="186"/>
    </row>
    <row r="349" spans="1:32" s="7" customFormat="1" ht="10.5" customHeight="1" x14ac:dyDescent="0.2">
      <c r="A349" s="152"/>
      <c r="B349" s="186"/>
      <c r="C349" s="186"/>
      <c r="D349" s="186"/>
      <c r="E349" s="186"/>
      <c r="F349" s="186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  <c r="Y349" s="186"/>
      <c r="Z349" s="186"/>
      <c r="AA349" s="186"/>
      <c r="AB349" s="186"/>
      <c r="AC349" s="186"/>
      <c r="AD349" s="186"/>
      <c r="AE349" s="186"/>
      <c r="AF349" s="186"/>
    </row>
    <row r="350" spans="1:32" s="7" customFormat="1" ht="10.5" customHeight="1" x14ac:dyDescent="0.2">
      <c r="A350" s="152"/>
      <c r="B350" s="186"/>
      <c r="C350" s="186"/>
      <c r="D350" s="186"/>
      <c r="E350" s="186"/>
      <c r="F350" s="186"/>
      <c r="G350" s="186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186"/>
      <c r="Z350" s="186"/>
      <c r="AA350" s="186"/>
      <c r="AB350" s="186"/>
      <c r="AC350" s="186"/>
      <c r="AD350" s="186"/>
      <c r="AE350" s="186"/>
      <c r="AF350" s="186"/>
    </row>
    <row r="351" spans="1:32" s="7" customFormat="1" ht="10.5" customHeight="1" x14ac:dyDescent="0.2">
      <c r="A351" s="152"/>
      <c r="B351" s="186"/>
      <c r="C351" s="186"/>
      <c r="D351" s="186"/>
      <c r="E351" s="186"/>
      <c r="F351" s="186"/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  <c r="AA351" s="186"/>
      <c r="AB351" s="186"/>
      <c r="AC351" s="186"/>
      <c r="AD351" s="186"/>
      <c r="AE351" s="186"/>
      <c r="AF351" s="186"/>
    </row>
    <row r="352" spans="1:32" s="7" customFormat="1" ht="10.5" customHeight="1" x14ac:dyDescent="0.2">
      <c r="A352" s="152"/>
      <c r="B352" s="186"/>
      <c r="C352" s="186"/>
      <c r="D352" s="186"/>
      <c r="E352" s="186"/>
      <c r="F352" s="186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  <c r="AA352" s="186"/>
      <c r="AB352" s="186"/>
      <c r="AC352" s="186"/>
      <c r="AD352" s="186"/>
      <c r="AE352" s="186"/>
      <c r="AF352" s="186"/>
    </row>
    <row r="353" spans="1:32" s="7" customFormat="1" ht="10.5" customHeight="1" x14ac:dyDescent="0.2">
      <c r="A353" s="152"/>
      <c r="B353" s="186"/>
      <c r="C353" s="186"/>
      <c r="D353" s="186"/>
      <c r="E353" s="186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  <c r="AA353" s="186"/>
      <c r="AB353" s="186"/>
      <c r="AC353" s="186"/>
      <c r="AD353" s="186"/>
      <c r="AE353" s="186"/>
      <c r="AF353" s="186"/>
    </row>
    <row r="354" spans="1:32" s="7" customFormat="1" ht="10.5" customHeight="1" x14ac:dyDescent="0.2">
      <c r="A354" s="152"/>
      <c r="B354" s="186"/>
      <c r="C354" s="186"/>
      <c r="D354" s="186"/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  <c r="AA354" s="186"/>
      <c r="AB354" s="186"/>
      <c r="AC354" s="186"/>
      <c r="AD354" s="186"/>
      <c r="AE354" s="186"/>
      <c r="AF354" s="186"/>
    </row>
    <row r="355" spans="1:32" s="7" customFormat="1" ht="10.5" customHeight="1" x14ac:dyDescent="0.2">
      <c r="A355" s="152"/>
      <c r="B355" s="186"/>
      <c r="C355" s="186"/>
      <c r="D355" s="186"/>
      <c r="E355" s="186"/>
      <c r="F355" s="186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/>
      <c r="Z355" s="186"/>
      <c r="AA355" s="186"/>
      <c r="AB355" s="186"/>
      <c r="AC355" s="186"/>
      <c r="AD355" s="186"/>
      <c r="AE355" s="186"/>
      <c r="AF355" s="186"/>
    </row>
    <row r="356" spans="1:32" s="7" customFormat="1" ht="10.5" customHeight="1" x14ac:dyDescent="0.2">
      <c r="A356" s="152"/>
      <c r="B356" s="186"/>
      <c r="C356" s="186"/>
      <c r="D356" s="186"/>
      <c r="E356" s="186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  <c r="AA356" s="186"/>
      <c r="AB356" s="186"/>
      <c r="AC356" s="186"/>
      <c r="AD356" s="186"/>
      <c r="AE356" s="186"/>
      <c r="AF356" s="186"/>
    </row>
    <row r="357" spans="1:32" s="7" customFormat="1" ht="10.5" customHeight="1" x14ac:dyDescent="0.2">
      <c r="A357" s="152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6"/>
      <c r="AB357" s="186"/>
      <c r="AC357" s="186"/>
      <c r="AD357" s="186"/>
      <c r="AE357" s="186"/>
      <c r="AF357" s="186"/>
    </row>
    <row r="358" spans="1:32" s="7" customFormat="1" ht="10.5" customHeight="1" x14ac:dyDescent="0.2">
      <c r="A358" s="152"/>
      <c r="B358" s="186"/>
      <c r="C358" s="186"/>
      <c r="D358" s="186"/>
      <c r="E358" s="186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  <c r="AA358" s="186"/>
      <c r="AB358" s="186"/>
      <c r="AC358" s="186"/>
      <c r="AD358" s="186"/>
      <c r="AE358" s="186"/>
      <c r="AF358" s="186"/>
    </row>
    <row r="359" spans="1:32" s="7" customFormat="1" ht="10.5" customHeight="1" x14ac:dyDescent="0.2">
      <c r="A359" s="152"/>
      <c r="B359" s="186"/>
      <c r="C359" s="186"/>
      <c r="D359" s="186"/>
      <c r="E359" s="186"/>
      <c r="F359" s="186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  <c r="AA359" s="186"/>
      <c r="AB359" s="186"/>
      <c r="AC359" s="186"/>
      <c r="AD359" s="186"/>
      <c r="AE359" s="186"/>
      <c r="AF359" s="186"/>
    </row>
    <row r="360" spans="1:32" s="7" customFormat="1" ht="10.5" customHeight="1" x14ac:dyDescent="0.2">
      <c r="A360" s="152"/>
      <c r="B360" s="186"/>
      <c r="C360" s="186"/>
      <c r="D360" s="186"/>
      <c r="E360" s="186"/>
      <c r="F360" s="186"/>
      <c r="G360" s="186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6"/>
      <c r="AA360" s="186"/>
      <c r="AB360" s="186"/>
      <c r="AC360" s="186"/>
      <c r="AD360" s="186"/>
      <c r="AE360" s="186"/>
      <c r="AF360" s="186"/>
    </row>
    <row r="361" spans="1:32" s="7" customFormat="1" ht="10.5" customHeight="1" x14ac:dyDescent="0.2">
      <c r="A361" s="152"/>
      <c r="B361" s="186"/>
      <c r="C361" s="186"/>
      <c r="D361" s="186"/>
      <c r="E361" s="186"/>
      <c r="F361" s="186"/>
      <c r="G361" s="186"/>
      <c r="H361" s="186"/>
      <c r="I361" s="186"/>
      <c r="J361" s="186"/>
      <c r="K361" s="186"/>
      <c r="L361" s="186"/>
      <c r="M361" s="186"/>
      <c r="N361" s="186"/>
      <c r="O361" s="186"/>
      <c r="P361" s="186"/>
      <c r="Q361" s="186"/>
      <c r="R361" s="186"/>
      <c r="S361" s="186"/>
      <c r="T361" s="186"/>
      <c r="U361" s="186"/>
      <c r="V361" s="186"/>
      <c r="W361" s="186"/>
      <c r="X361" s="186"/>
      <c r="Y361" s="186"/>
      <c r="Z361" s="186"/>
      <c r="AA361" s="186"/>
      <c r="AB361" s="186"/>
      <c r="AC361" s="186"/>
      <c r="AD361" s="186"/>
      <c r="AE361" s="186"/>
      <c r="AF361" s="186"/>
    </row>
    <row r="362" spans="1:32" s="7" customFormat="1" ht="10.5" customHeight="1" x14ac:dyDescent="0.2">
      <c r="A362" s="152"/>
      <c r="B362" s="186"/>
      <c r="C362" s="186"/>
      <c r="D362" s="186"/>
      <c r="E362" s="186"/>
      <c r="F362" s="186"/>
      <c r="G362" s="186"/>
      <c r="H362" s="186"/>
      <c r="I362" s="186"/>
      <c r="J362" s="186"/>
      <c r="K362" s="186"/>
      <c r="L362" s="186"/>
      <c r="M362" s="186"/>
      <c r="N362" s="186"/>
      <c r="O362" s="186"/>
      <c r="P362" s="186"/>
      <c r="Q362" s="186"/>
      <c r="R362" s="186"/>
      <c r="S362" s="186"/>
      <c r="T362" s="186"/>
      <c r="U362" s="186"/>
      <c r="V362" s="186"/>
      <c r="W362" s="186"/>
      <c r="X362" s="186"/>
      <c r="Y362" s="186"/>
      <c r="Z362" s="186"/>
      <c r="AA362" s="186"/>
      <c r="AB362" s="186"/>
      <c r="AC362" s="186"/>
      <c r="AD362" s="186"/>
      <c r="AE362" s="186"/>
      <c r="AF362" s="186"/>
    </row>
    <row r="363" spans="1:32" s="7" customFormat="1" ht="10.5" customHeight="1" x14ac:dyDescent="0.2">
      <c r="A363" s="152"/>
      <c r="B363" s="186"/>
      <c r="C363" s="186"/>
      <c r="D363" s="186"/>
      <c r="E363" s="186"/>
      <c r="F363" s="186"/>
      <c r="G363" s="186"/>
      <c r="H363" s="186"/>
      <c r="I363" s="186"/>
      <c r="J363" s="186"/>
      <c r="K363" s="186"/>
      <c r="L363" s="186"/>
      <c r="M363" s="186"/>
      <c r="N363" s="186"/>
      <c r="O363" s="186"/>
      <c r="P363" s="186"/>
      <c r="Q363" s="186"/>
      <c r="R363" s="186"/>
      <c r="S363" s="186"/>
      <c r="T363" s="186"/>
      <c r="U363" s="186"/>
      <c r="V363" s="186"/>
      <c r="W363" s="186"/>
      <c r="X363" s="186"/>
      <c r="Y363" s="186"/>
      <c r="Z363" s="186"/>
      <c r="AA363" s="186"/>
      <c r="AB363" s="186"/>
      <c r="AC363" s="186"/>
      <c r="AD363" s="186"/>
      <c r="AE363" s="186"/>
      <c r="AF363" s="186"/>
    </row>
    <row r="364" spans="1:32" s="7" customFormat="1" ht="10.5" customHeight="1" x14ac:dyDescent="0.2">
      <c r="A364" s="152"/>
      <c r="B364" s="186"/>
      <c r="C364" s="186"/>
      <c r="D364" s="186"/>
      <c r="E364" s="186"/>
      <c r="F364" s="186"/>
      <c r="G364" s="186"/>
      <c r="H364" s="186"/>
      <c r="I364" s="186"/>
      <c r="J364" s="186"/>
      <c r="K364" s="186"/>
      <c r="L364" s="186"/>
      <c r="M364" s="186"/>
      <c r="N364" s="186"/>
      <c r="O364" s="186"/>
      <c r="P364" s="186"/>
      <c r="Q364" s="186"/>
      <c r="R364" s="186"/>
      <c r="S364" s="186"/>
      <c r="T364" s="186"/>
      <c r="U364" s="186"/>
      <c r="V364" s="186"/>
      <c r="W364" s="186"/>
      <c r="X364" s="186"/>
      <c r="Y364" s="186"/>
      <c r="Z364" s="186"/>
      <c r="AA364" s="186"/>
      <c r="AB364" s="186"/>
      <c r="AC364" s="186"/>
      <c r="AD364" s="186"/>
      <c r="AE364" s="186"/>
      <c r="AF364" s="186"/>
    </row>
    <row r="365" spans="1:32" s="7" customFormat="1" ht="10.5" customHeight="1" x14ac:dyDescent="0.2">
      <c r="A365" s="152"/>
      <c r="B365" s="186"/>
      <c r="C365" s="186"/>
      <c r="D365" s="186"/>
      <c r="E365" s="186"/>
      <c r="F365" s="186"/>
      <c r="G365" s="186"/>
      <c r="H365" s="186"/>
      <c r="I365" s="186"/>
      <c r="J365" s="186"/>
      <c r="K365" s="186"/>
      <c r="L365" s="186"/>
      <c r="M365" s="186"/>
      <c r="N365" s="186"/>
      <c r="O365" s="186"/>
      <c r="P365" s="186"/>
      <c r="Q365" s="186"/>
      <c r="R365" s="186"/>
      <c r="S365" s="186"/>
      <c r="T365" s="186"/>
      <c r="U365" s="186"/>
      <c r="V365" s="186"/>
      <c r="W365" s="186"/>
      <c r="X365" s="186"/>
      <c r="Y365" s="186"/>
      <c r="Z365" s="186"/>
      <c r="AA365" s="186"/>
      <c r="AB365" s="186"/>
      <c r="AC365" s="186"/>
      <c r="AD365" s="186"/>
      <c r="AE365" s="186"/>
      <c r="AF365" s="186"/>
    </row>
    <row r="366" spans="1:32" s="7" customFormat="1" ht="10.5" customHeight="1" x14ac:dyDescent="0.2">
      <c r="A366" s="152"/>
      <c r="B366" s="186"/>
      <c r="C366" s="186"/>
      <c r="D366" s="186"/>
      <c r="E366" s="186"/>
      <c r="F366" s="186"/>
      <c r="G366" s="186"/>
      <c r="H366" s="186"/>
      <c r="I366" s="186"/>
      <c r="J366" s="186"/>
      <c r="K366" s="186"/>
      <c r="L366" s="186"/>
      <c r="M366" s="186"/>
      <c r="N366" s="186"/>
      <c r="O366" s="186"/>
      <c r="P366" s="186"/>
      <c r="Q366" s="186"/>
      <c r="R366" s="186"/>
      <c r="S366" s="186"/>
      <c r="T366" s="186"/>
      <c r="U366" s="186"/>
      <c r="V366" s="186"/>
      <c r="W366" s="186"/>
      <c r="X366" s="186"/>
      <c r="Y366" s="186"/>
      <c r="Z366" s="186"/>
      <c r="AA366" s="186"/>
      <c r="AB366" s="186"/>
      <c r="AC366" s="186"/>
      <c r="AD366" s="186"/>
      <c r="AE366" s="186"/>
      <c r="AF366" s="186"/>
    </row>
    <row r="367" spans="1:32" s="7" customFormat="1" ht="10.5" customHeight="1" x14ac:dyDescent="0.2">
      <c r="A367" s="152"/>
      <c r="B367" s="186"/>
      <c r="C367" s="186"/>
      <c r="D367" s="186"/>
      <c r="E367" s="186"/>
      <c r="F367" s="186"/>
      <c r="G367" s="186"/>
      <c r="H367" s="186"/>
      <c r="I367" s="186"/>
      <c r="J367" s="186"/>
      <c r="K367" s="186"/>
      <c r="L367" s="186"/>
      <c r="M367" s="186"/>
      <c r="N367" s="186"/>
      <c r="O367" s="186"/>
      <c r="P367" s="186"/>
      <c r="Q367" s="186"/>
      <c r="R367" s="186"/>
      <c r="S367" s="186"/>
      <c r="T367" s="186"/>
      <c r="U367" s="186"/>
      <c r="V367" s="186"/>
      <c r="W367" s="186"/>
      <c r="X367" s="186"/>
      <c r="Y367" s="186"/>
      <c r="Z367" s="186"/>
      <c r="AA367" s="186"/>
      <c r="AB367" s="186"/>
      <c r="AC367" s="186"/>
      <c r="AD367" s="186"/>
      <c r="AE367" s="186"/>
      <c r="AF367" s="186"/>
    </row>
    <row r="368" spans="1:32" s="7" customFormat="1" ht="10.5" customHeight="1" x14ac:dyDescent="0.2">
      <c r="A368" s="152"/>
      <c r="B368" s="186"/>
      <c r="C368" s="186"/>
      <c r="D368" s="186"/>
      <c r="E368" s="186"/>
      <c r="F368" s="186"/>
      <c r="G368" s="186"/>
      <c r="H368" s="186"/>
      <c r="I368" s="186"/>
      <c r="J368" s="186"/>
      <c r="K368" s="186"/>
      <c r="L368" s="186"/>
      <c r="M368" s="186"/>
      <c r="N368" s="186"/>
      <c r="O368" s="186"/>
      <c r="P368" s="186"/>
      <c r="Q368" s="186"/>
      <c r="R368" s="186"/>
      <c r="S368" s="186"/>
      <c r="T368" s="186"/>
      <c r="U368" s="186"/>
      <c r="V368" s="186"/>
      <c r="W368" s="186"/>
      <c r="X368" s="186"/>
      <c r="Y368" s="186"/>
      <c r="Z368" s="186"/>
      <c r="AA368" s="186"/>
      <c r="AB368" s="186"/>
      <c r="AC368" s="186"/>
      <c r="AD368" s="186"/>
      <c r="AE368" s="186"/>
      <c r="AF368" s="186"/>
    </row>
    <row r="369" spans="1:32" s="7" customFormat="1" ht="10.5" customHeight="1" x14ac:dyDescent="0.2">
      <c r="A369" s="152"/>
      <c r="B369" s="186"/>
      <c r="C369" s="186"/>
      <c r="D369" s="186"/>
      <c r="E369" s="186"/>
      <c r="F369" s="186"/>
      <c r="G369" s="186"/>
      <c r="H369" s="186"/>
      <c r="I369" s="186"/>
      <c r="J369" s="186"/>
      <c r="K369" s="186"/>
      <c r="L369" s="186"/>
      <c r="M369" s="186"/>
      <c r="N369" s="186"/>
      <c r="O369" s="186"/>
      <c r="P369" s="186"/>
      <c r="Q369" s="186"/>
      <c r="R369" s="186"/>
      <c r="S369" s="186"/>
      <c r="T369" s="186"/>
      <c r="U369" s="186"/>
      <c r="V369" s="186"/>
      <c r="W369" s="186"/>
      <c r="X369" s="186"/>
      <c r="Y369" s="186"/>
      <c r="Z369" s="186"/>
      <c r="AA369" s="186"/>
      <c r="AB369" s="186"/>
      <c r="AC369" s="186"/>
      <c r="AD369" s="186"/>
      <c r="AE369" s="186"/>
      <c r="AF369" s="186"/>
    </row>
    <row r="370" spans="1:32" s="7" customFormat="1" ht="10.5" customHeight="1" x14ac:dyDescent="0.2">
      <c r="A370" s="152"/>
      <c r="B370" s="186"/>
      <c r="C370" s="186"/>
      <c r="D370" s="186"/>
      <c r="E370" s="186"/>
      <c r="F370" s="186"/>
      <c r="G370" s="186"/>
      <c r="H370" s="186"/>
      <c r="I370" s="186"/>
      <c r="J370" s="186"/>
      <c r="K370" s="186"/>
      <c r="L370" s="186"/>
      <c r="M370" s="186"/>
      <c r="N370" s="186"/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  <c r="AA370" s="186"/>
      <c r="AB370" s="186"/>
      <c r="AC370" s="186"/>
      <c r="AD370" s="186"/>
      <c r="AE370" s="186"/>
      <c r="AF370" s="186"/>
    </row>
    <row r="371" spans="1:32" s="7" customFormat="1" ht="10.5" customHeight="1" x14ac:dyDescent="0.2">
      <c r="A371" s="152"/>
      <c r="B371" s="186"/>
      <c r="C371" s="186"/>
      <c r="D371" s="186"/>
      <c r="E371" s="186"/>
      <c r="F371" s="186"/>
      <c r="G371" s="186"/>
      <c r="H371" s="186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  <c r="S371" s="186"/>
      <c r="T371" s="186"/>
      <c r="U371" s="186"/>
      <c r="V371" s="186"/>
      <c r="W371" s="186"/>
      <c r="X371" s="186"/>
      <c r="Y371" s="186"/>
      <c r="Z371" s="186"/>
      <c r="AA371" s="186"/>
      <c r="AB371" s="186"/>
      <c r="AC371" s="186"/>
      <c r="AD371" s="186"/>
      <c r="AE371" s="186"/>
      <c r="AF371" s="186"/>
    </row>
    <row r="372" spans="1:32" s="7" customFormat="1" ht="10.5" customHeight="1" x14ac:dyDescent="0.2">
      <c r="A372" s="152"/>
      <c r="B372" s="186"/>
      <c r="C372" s="186"/>
      <c r="D372" s="186"/>
      <c r="E372" s="186"/>
      <c r="F372" s="186"/>
      <c r="G372" s="186"/>
      <c r="H372" s="186"/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  <c r="AA372" s="186"/>
      <c r="AB372" s="186"/>
      <c r="AC372" s="186"/>
      <c r="AD372" s="186"/>
      <c r="AE372" s="186"/>
      <c r="AF372" s="186"/>
    </row>
    <row r="373" spans="1:32" s="7" customFormat="1" ht="10.5" customHeight="1" x14ac:dyDescent="0.2">
      <c r="A373" s="152"/>
      <c r="B373" s="186"/>
      <c r="C373" s="186"/>
      <c r="D373" s="186"/>
      <c r="E373" s="186"/>
      <c r="F373" s="186"/>
      <c r="G373" s="186"/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  <c r="S373" s="186"/>
      <c r="T373" s="186"/>
      <c r="U373" s="186"/>
      <c r="V373" s="186"/>
      <c r="W373" s="186"/>
      <c r="X373" s="186"/>
      <c r="Y373" s="186"/>
      <c r="Z373" s="186"/>
      <c r="AA373" s="186"/>
      <c r="AB373" s="186"/>
      <c r="AC373" s="186"/>
      <c r="AD373" s="186"/>
      <c r="AE373" s="186"/>
      <c r="AF373" s="186"/>
    </row>
    <row r="374" spans="1:32" s="7" customFormat="1" ht="10.5" customHeight="1" x14ac:dyDescent="0.2">
      <c r="A374" s="152"/>
      <c r="B374" s="186"/>
      <c r="C374" s="186"/>
      <c r="D374" s="186"/>
      <c r="E374" s="186"/>
      <c r="F374" s="186"/>
      <c r="G374" s="186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  <c r="U374" s="186"/>
      <c r="V374" s="186"/>
      <c r="W374" s="186"/>
      <c r="X374" s="186"/>
      <c r="Y374" s="186"/>
      <c r="Z374" s="186"/>
      <c r="AA374" s="186"/>
      <c r="AB374" s="186"/>
      <c r="AC374" s="186"/>
      <c r="AD374" s="186"/>
      <c r="AE374" s="186"/>
      <c r="AF374" s="186"/>
    </row>
    <row r="375" spans="1:32" s="7" customFormat="1" ht="10.5" customHeight="1" x14ac:dyDescent="0.2">
      <c r="A375" s="152"/>
      <c r="B375" s="186"/>
      <c r="C375" s="186"/>
      <c r="D375" s="186"/>
      <c r="E375" s="186"/>
      <c r="F375" s="186"/>
      <c r="G375" s="186"/>
      <c r="H375" s="186"/>
      <c r="I375" s="186"/>
      <c r="J375" s="186"/>
      <c r="K375" s="186"/>
      <c r="L375" s="186"/>
      <c r="M375" s="186"/>
      <c r="N375" s="186"/>
      <c r="O375" s="186"/>
      <c r="P375" s="186"/>
      <c r="Q375" s="186"/>
      <c r="R375" s="186"/>
      <c r="S375" s="186"/>
      <c r="T375" s="186"/>
      <c r="U375" s="186"/>
      <c r="V375" s="186"/>
      <c r="W375" s="186"/>
      <c r="X375" s="186"/>
      <c r="Y375" s="186"/>
      <c r="Z375" s="186"/>
      <c r="AA375" s="186"/>
      <c r="AB375" s="186"/>
      <c r="AC375" s="186"/>
      <c r="AD375" s="186"/>
      <c r="AE375" s="186"/>
      <c r="AF375" s="186"/>
    </row>
    <row r="376" spans="1:32" s="7" customFormat="1" ht="10.5" customHeight="1" x14ac:dyDescent="0.2">
      <c r="A376" s="152"/>
      <c r="B376" s="186"/>
      <c r="C376" s="186"/>
      <c r="D376" s="186"/>
      <c r="E376" s="186"/>
      <c r="F376" s="186"/>
      <c r="G376" s="186"/>
      <c r="H376" s="186"/>
      <c r="I376" s="186"/>
      <c r="J376" s="186"/>
      <c r="K376" s="186"/>
      <c r="L376" s="186"/>
      <c r="M376" s="186"/>
      <c r="N376" s="186"/>
      <c r="O376" s="186"/>
      <c r="P376" s="186"/>
      <c r="Q376" s="186"/>
      <c r="R376" s="186"/>
      <c r="S376" s="186"/>
      <c r="T376" s="186"/>
      <c r="U376" s="186"/>
      <c r="V376" s="186"/>
      <c r="W376" s="186"/>
      <c r="X376" s="186"/>
      <c r="Y376" s="186"/>
      <c r="Z376" s="186"/>
      <c r="AA376" s="186"/>
      <c r="AB376" s="186"/>
      <c r="AC376" s="186"/>
      <c r="AD376" s="186"/>
      <c r="AE376" s="186"/>
      <c r="AF376" s="186"/>
    </row>
    <row r="377" spans="1:32" s="7" customFormat="1" ht="10.5" customHeight="1" x14ac:dyDescent="0.2">
      <c r="A377" s="152"/>
      <c r="B377" s="186"/>
      <c r="C377" s="186"/>
      <c r="D377" s="186"/>
      <c r="E377" s="186"/>
      <c r="F377" s="186"/>
      <c r="G377" s="186"/>
      <c r="H377" s="186"/>
      <c r="I377" s="186"/>
      <c r="J377" s="186"/>
      <c r="K377" s="186"/>
      <c r="L377" s="186"/>
      <c r="M377" s="186"/>
      <c r="N377" s="186"/>
      <c r="O377" s="186"/>
      <c r="P377" s="186"/>
      <c r="Q377" s="186"/>
      <c r="R377" s="186"/>
      <c r="S377" s="186"/>
      <c r="T377" s="186"/>
      <c r="U377" s="186"/>
      <c r="V377" s="186"/>
      <c r="W377" s="186"/>
      <c r="X377" s="186"/>
      <c r="Y377" s="186"/>
      <c r="Z377" s="186"/>
      <c r="AA377" s="186"/>
      <c r="AB377" s="186"/>
      <c r="AC377" s="186"/>
      <c r="AD377" s="186"/>
      <c r="AE377" s="186"/>
      <c r="AF377" s="186"/>
    </row>
    <row r="378" spans="1:32" s="7" customFormat="1" ht="10.5" customHeight="1" x14ac:dyDescent="0.2">
      <c r="A378" s="152"/>
      <c r="B378" s="186"/>
      <c r="C378" s="186"/>
      <c r="D378" s="186"/>
      <c r="E378" s="186"/>
      <c r="F378" s="186"/>
      <c r="G378" s="186"/>
      <c r="H378" s="186"/>
      <c r="I378" s="186"/>
      <c r="J378" s="186"/>
      <c r="K378" s="186"/>
      <c r="L378" s="186"/>
      <c r="M378" s="186"/>
      <c r="N378" s="186"/>
      <c r="O378" s="186"/>
      <c r="P378" s="186"/>
      <c r="Q378" s="186"/>
      <c r="R378" s="186"/>
      <c r="S378" s="186"/>
      <c r="T378" s="186"/>
      <c r="U378" s="186"/>
      <c r="V378" s="186"/>
      <c r="W378" s="186"/>
      <c r="X378" s="186"/>
      <c r="Y378" s="186"/>
      <c r="Z378" s="186"/>
      <c r="AA378" s="186"/>
      <c r="AB378" s="186"/>
      <c r="AC378" s="186"/>
      <c r="AD378" s="186"/>
      <c r="AE378" s="186"/>
      <c r="AF378" s="186"/>
    </row>
    <row r="379" spans="1:32" s="7" customFormat="1" ht="10.5" customHeight="1" x14ac:dyDescent="0.2">
      <c r="A379" s="152"/>
      <c r="B379" s="186"/>
      <c r="C379" s="186"/>
      <c r="D379" s="186"/>
      <c r="E379" s="186"/>
      <c r="F379" s="186"/>
      <c r="G379" s="186"/>
      <c r="H379" s="186"/>
      <c r="I379" s="186"/>
      <c r="J379" s="186"/>
      <c r="K379" s="186"/>
      <c r="L379" s="186"/>
      <c r="M379" s="186"/>
      <c r="N379" s="186"/>
      <c r="O379" s="186"/>
      <c r="P379" s="186"/>
      <c r="Q379" s="186"/>
      <c r="R379" s="186"/>
      <c r="S379" s="186"/>
      <c r="T379" s="186"/>
      <c r="U379" s="186"/>
      <c r="V379" s="186"/>
      <c r="W379" s="186"/>
      <c r="X379" s="186"/>
      <c r="Y379" s="186"/>
      <c r="Z379" s="186"/>
      <c r="AA379" s="186"/>
      <c r="AB379" s="186"/>
      <c r="AC379" s="186"/>
      <c r="AD379" s="186"/>
      <c r="AE379" s="186"/>
      <c r="AF379" s="186"/>
    </row>
    <row r="380" spans="1:32" s="7" customFormat="1" ht="10.5" customHeight="1" x14ac:dyDescent="0.2">
      <c r="A380" s="152"/>
      <c r="B380" s="186"/>
      <c r="C380" s="186"/>
      <c r="D380" s="186"/>
      <c r="E380" s="186"/>
      <c r="F380" s="186"/>
      <c r="G380" s="186"/>
      <c r="H380" s="186"/>
      <c r="I380" s="186"/>
      <c r="J380" s="186"/>
      <c r="K380" s="186"/>
      <c r="L380" s="186"/>
      <c r="M380" s="186"/>
      <c r="N380" s="186"/>
      <c r="O380" s="186"/>
      <c r="P380" s="186"/>
      <c r="Q380" s="186"/>
      <c r="R380" s="186"/>
      <c r="S380" s="186"/>
      <c r="T380" s="186"/>
      <c r="U380" s="186"/>
      <c r="V380" s="186"/>
      <c r="W380" s="186"/>
      <c r="X380" s="186"/>
      <c r="Y380" s="186"/>
      <c r="Z380" s="186"/>
      <c r="AA380" s="186"/>
      <c r="AB380" s="186"/>
      <c r="AC380" s="186"/>
      <c r="AD380" s="186"/>
      <c r="AE380" s="186"/>
      <c r="AF380" s="186"/>
    </row>
    <row r="381" spans="1:32" s="7" customFormat="1" ht="10.5" customHeight="1" x14ac:dyDescent="0.2">
      <c r="A381" s="152"/>
      <c r="B381" s="186"/>
      <c r="C381" s="186"/>
      <c r="D381" s="186"/>
      <c r="E381" s="186"/>
      <c r="F381" s="186"/>
      <c r="G381" s="186"/>
      <c r="H381" s="186"/>
      <c r="I381" s="186"/>
      <c r="J381" s="186"/>
      <c r="K381" s="186"/>
      <c r="L381" s="186"/>
      <c r="M381" s="186"/>
      <c r="N381" s="186"/>
      <c r="O381" s="186"/>
      <c r="P381" s="186"/>
      <c r="Q381" s="186"/>
      <c r="R381" s="186"/>
      <c r="S381" s="186"/>
      <c r="T381" s="186"/>
      <c r="U381" s="186"/>
      <c r="V381" s="186"/>
      <c r="W381" s="186"/>
      <c r="X381" s="186"/>
      <c r="Y381" s="186"/>
      <c r="Z381" s="186"/>
      <c r="AA381" s="186"/>
      <c r="AB381" s="186"/>
      <c r="AC381" s="186"/>
      <c r="AD381" s="186"/>
      <c r="AE381" s="186"/>
      <c r="AF381" s="186"/>
    </row>
    <row r="382" spans="1:32" s="7" customFormat="1" ht="10.5" customHeight="1" x14ac:dyDescent="0.2">
      <c r="A382" s="152"/>
      <c r="B382" s="186"/>
      <c r="C382" s="186"/>
      <c r="D382" s="186"/>
      <c r="E382" s="186"/>
      <c r="F382" s="186"/>
      <c r="G382" s="186"/>
      <c r="H382" s="186"/>
      <c r="I382" s="186"/>
      <c r="J382" s="186"/>
      <c r="K382" s="186"/>
      <c r="L382" s="186"/>
      <c r="M382" s="186"/>
      <c r="N382" s="186"/>
      <c r="O382" s="186"/>
      <c r="P382" s="186"/>
      <c r="Q382" s="186"/>
      <c r="R382" s="186"/>
      <c r="S382" s="186"/>
      <c r="T382" s="186"/>
      <c r="U382" s="186"/>
      <c r="V382" s="186"/>
      <c r="W382" s="186"/>
      <c r="X382" s="186"/>
      <c r="Y382" s="186"/>
      <c r="Z382" s="186"/>
      <c r="AA382" s="186"/>
      <c r="AB382" s="186"/>
      <c r="AC382" s="186"/>
      <c r="AD382" s="186"/>
      <c r="AE382" s="186"/>
      <c r="AF382" s="186"/>
    </row>
    <row r="383" spans="1:32" s="7" customFormat="1" ht="10.5" customHeight="1" x14ac:dyDescent="0.2">
      <c r="A383" s="152"/>
      <c r="B383" s="186"/>
      <c r="C383" s="186"/>
      <c r="D383" s="186"/>
      <c r="E383" s="186"/>
      <c r="F383" s="186"/>
      <c r="G383" s="186"/>
      <c r="H383" s="186"/>
      <c r="I383" s="186"/>
      <c r="J383" s="186"/>
      <c r="K383" s="186"/>
      <c r="L383" s="186"/>
      <c r="M383" s="186"/>
      <c r="N383" s="186"/>
      <c r="O383" s="186"/>
      <c r="P383" s="186"/>
      <c r="Q383" s="186"/>
      <c r="R383" s="186"/>
      <c r="S383" s="186"/>
      <c r="T383" s="186"/>
      <c r="U383" s="186"/>
      <c r="V383" s="186"/>
      <c r="W383" s="186"/>
      <c r="X383" s="186"/>
      <c r="Y383" s="186"/>
      <c r="Z383" s="186"/>
      <c r="AA383" s="186"/>
      <c r="AB383" s="186"/>
      <c r="AC383" s="186"/>
      <c r="AD383" s="186"/>
      <c r="AE383" s="186"/>
      <c r="AF383" s="186"/>
    </row>
    <row r="384" spans="1:32" s="7" customFormat="1" ht="10.5" customHeight="1" x14ac:dyDescent="0.2">
      <c r="A384" s="152"/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  <c r="AA384" s="186"/>
      <c r="AB384" s="186"/>
      <c r="AC384" s="186"/>
      <c r="AD384" s="186"/>
      <c r="AE384" s="186"/>
      <c r="AF384" s="186"/>
    </row>
    <row r="385" spans="1:32" s="7" customFormat="1" ht="10.5" customHeight="1" x14ac:dyDescent="0.2">
      <c r="A385" s="152"/>
      <c r="B385" s="186"/>
      <c r="C385" s="186"/>
      <c r="D385" s="186"/>
      <c r="E385" s="186"/>
      <c r="F385" s="186"/>
      <c r="G385" s="186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  <c r="U385" s="186"/>
      <c r="V385" s="186"/>
      <c r="W385" s="186"/>
      <c r="X385" s="186"/>
      <c r="Y385" s="186"/>
      <c r="Z385" s="186"/>
      <c r="AA385" s="186"/>
      <c r="AB385" s="186"/>
      <c r="AC385" s="186"/>
      <c r="AD385" s="186"/>
      <c r="AE385" s="186"/>
      <c r="AF385" s="186"/>
    </row>
    <row r="386" spans="1:32" s="7" customFormat="1" ht="10.5" customHeight="1" x14ac:dyDescent="0.2">
      <c r="A386" s="152"/>
      <c r="B386" s="186"/>
      <c r="C386" s="186"/>
      <c r="D386" s="186"/>
      <c r="E386" s="186"/>
      <c r="F386" s="186"/>
      <c r="G386" s="186"/>
      <c r="H386" s="186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  <c r="U386" s="186"/>
      <c r="V386" s="186"/>
      <c r="W386" s="186"/>
      <c r="X386" s="186"/>
      <c r="Y386" s="186"/>
      <c r="Z386" s="186"/>
      <c r="AA386" s="186"/>
      <c r="AB386" s="186"/>
      <c r="AC386" s="186"/>
      <c r="AD386" s="186"/>
      <c r="AE386" s="186"/>
      <c r="AF386" s="186"/>
    </row>
    <row r="387" spans="1:32" s="7" customFormat="1" ht="10.5" customHeight="1" x14ac:dyDescent="0.2">
      <c r="A387" s="152"/>
      <c r="B387" s="186"/>
      <c r="C387" s="186"/>
      <c r="D387" s="186"/>
      <c r="E387" s="186"/>
      <c r="F387" s="186"/>
      <c r="G387" s="186"/>
      <c r="H387" s="186"/>
      <c r="I387" s="186"/>
      <c r="J387" s="186"/>
      <c r="K387" s="186"/>
      <c r="L387" s="186"/>
      <c r="M387" s="186"/>
      <c r="N387" s="186"/>
      <c r="O387" s="186"/>
      <c r="P387" s="186"/>
      <c r="Q387" s="186"/>
      <c r="R387" s="186"/>
      <c r="S387" s="186"/>
      <c r="T387" s="186"/>
      <c r="U387" s="186"/>
      <c r="V387" s="186"/>
      <c r="W387" s="186"/>
      <c r="X387" s="186"/>
      <c r="Y387" s="186"/>
      <c r="Z387" s="186"/>
      <c r="AA387" s="186"/>
      <c r="AB387" s="186"/>
      <c r="AC387" s="186"/>
      <c r="AD387" s="186"/>
      <c r="AE387" s="186"/>
      <c r="AF387" s="186"/>
    </row>
    <row r="388" spans="1:32" s="7" customFormat="1" ht="10.5" customHeight="1" x14ac:dyDescent="0.2">
      <c r="A388" s="152"/>
      <c r="B388" s="186"/>
      <c r="C388" s="186"/>
      <c r="D388" s="186"/>
      <c r="E388" s="186"/>
      <c r="F388" s="186"/>
      <c r="G388" s="186"/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  <c r="U388" s="186"/>
      <c r="V388" s="186"/>
      <c r="W388" s="186"/>
      <c r="X388" s="186"/>
      <c r="Y388" s="186"/>
      <c r="Z388" s="186"/>
      <c r="AA388" s="186"/>
      <c r="AB388" s="186"/>
      <c r="AC388" s="186"/>
      <c r="AD388" s="186"/>
      <c r="AE388" s="186"/>
      <c r="AF388" s="186"/>
    </row>
    <row r="389" spans="1:32" s="7" customFormat="1" ht="10.5" customHeight="1" x14ac:dyDescent="0.2">
      <c r="A389" s="152"/>
      <c r="B389" s="186"/>
      <c r="C389" s="186"/>
      <c r="D389" s="186"/>
      <c r="E389" s="186"/>
      <c r="F389" s="186"/>
      <c r="G389" s="186"/>
      <c r="H389" s="186"/>
      <c r="I389" s="186"/>
      <c r="J389" s="186"/>
      <c r="K389" s="186"/>
      <c r="L389" s="186"/>
      <c r="M389" s="186"/>
      <c r="N389" s="186"/>
      <c r="O389" s="186"/>
      <c r="P389" s="186"/>
      <c r="Q389" s="186"/>
      <c r="R389" s="186"/>
      <c r="S389" s="186"/>
      <c r="T389" s="186"/>
      <c r="U389" s="186"/>
      <c r="V389" s="186"/>
      <c r="W389" s="186"/>
      <c r="X389" s="186"/>
      <c r="Y389" s="186"/>
      <c r="Z389" s="186"/>
      <c r="AA389" s="186"/>
      <c r="AB389" s="186"/>
      <c r="AC389" s="186"/>
      <c r="AD389" s="186"/>
      <c r="AE389" s="186"/>
      <c r="AF389" s="186"/>
    </row>
    <row r="390" spans="1:32" s="7" customFormat="1" ht="10.5" customHeight="1" x14ac:dyDescent="0.2">
      <c r="A390" s="152"/>
      <c r="B390" s="186"/>
      <c r="C390" s="186"/>
      <c r="D390" s="186"/>
      <c r="E390" s="186"/>
      <c r="F390" s="186"/>
      <c r="G390" s="186"/>
      <c r="H390" s="186"/>
      <c r="I390" s="186"/>
      <c r="J390" s="186"/>
      <c r="K390" s="186"/>
      <c r="L390" s="186"/>
      <c r="M390" s="186"/>
      <c r="N390" s="186"/>
      <c r="O390" s="186"/>
      <c r="P390" s="186"/>
      <c r="Q390" s="186"/>
      <c r="R390" s="186"/>
      <c r="S390" s="186"/>
      <c r="T390" s="186"/>
      <c r="U390" s="186"/>
      <c r="V390" s="186"/>
      <c r="W390" s="186"/>
      <c r="X390" s="186"/>
      <c r="Y390" s="186"/>
      <c r="Z390" s="186"/>
      <c r="AA390" s="186"/>
      <c r="AB390" s="186"/>
      <c r="AC390" s="186"/>
      <c r="AD390" s="186"/>
      <c r="AE390" s="186"/>
      <c r="AF390" s="186"/>
    </row>
    <row r="391" spans="1:32" s="7" customFormat="1" ht="10.5" customHeight="1" x14ac:dyDescent="0.2">
      <c r="A391" s="152"/>
      <c r="B391" s="186"/>
      <c r="C391" s="186"/>
      <c r="D391" s="186"/>
      <c r="E391" s="186"/>
      <c r="F391" s="186"/>
      <c r="G391" s="186"/>
      <c r="H391" s="186"/>
      <c r="I391" s="186"/>
      <c r="J391" s="186"/>
      <c r="K391" s="186"/>
      <c r="L391" s="186"/>
      <c r="M391" s="186"/>
      <c r="N391" s="186"/>
      <c r="O391" s="186"/>
      <c r="P391" s="186"/>
      <c r="Q391" s="186"/>
      <c r="R391" s="186"/>
      <c r="S391" s="186"/>
      <c r="T391" s="186"/>
      <c r="U391" s="186"/>
      <c r="V391" s="186"/>
      <c r="W391" s="186"/>
      <c r="X391" s="186"/>
      <c r="Y391" s="186"/>
      <c r="Z391" s="186"/>
      <c r="AA391" s="186"/>
      <c r="AB391" s="186"/>
      <c r="AC391" s="186"/>
      <c r="AD391" s="186"/>
      <c r="AE391" s="186"/>
      <c r="AF391" s="186"/>
    </row>
    <row r="392" spans="1:32" s="7" customFormat="1" ht="10.5" customHeight="1" x14ac:dyDescent="0.2">
      <c r="A392" s="152"/>
      <c r="B392" s="186"/>
      <c r="C392" s="186"/>
      <c r="D392" s="186"/>
      <c r="E392" s="186"/>
      <c r="F392" s="186"/>
      <c r="G392" s="186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6"/>
      <c r="T392" s="186"/>
      <c r="U392" s="186"/>
      <c r="V392" s="186"/>
      <c r="W392" s="186"/>
      <c r="X392" s="186"/>
      <c r="Y392" s="186"/>
      <c r="Z392" s="186"/>
      <c r="AA392" s="186"/>
      <c r="AB392" s="186"/>
      <c r="AC392" s="186"/>
      <c r="AD392" s="186"/>
      <c r="AE392" s="186"/>
      <c r="AF392" s="186"/>
    </row>
    <row r="393" spans="1:32" s="7" customFormat="1" ht="10.5" customHeight="1" x14ac:dyDescent="0.2">
      <c r="A393" s="152"/>
      <c r="B393" s="186"/>
      <c r="C393" s="186"/>
      <c r="D393" s="186"/>
      <c r="E393" s="186"/>
      <c r="F393" s="186"/>
      <c r="G393" s="186"/>
      <c r="H393" s="186"/>
      <c r="I393" s="186"/>
      <c r="J393" s="186"/>
      <c r="K393" s="186"/>
      <c r="L393" s="186"/>
      <c r="M393" s="186"/>
      <c r="N393" s="186"/>
      <c r="O393" s="186"/>
      <c r="P393" s="186"/>
      <c r="Q393" s="186"/>
      <c r="R393" s="186"/>
      <c r="S393" s="186"/>
      <c r="T393" s="186"/>
      <c r="U393" s="186"/>
      <c r="V393" s="186"/>
      <c r="W393" s="186"/>
      <c r="X393" s="186"/>
      <c r="Y393" s="186"/>
      <c r="Z393" s="186"/>
      <c r="AA393" s="186"/>
      <c r="AB393" s="186"/>
      <c r="AC393" s="186"/>
      <c r="AD393" s="186"/>
      <c r="AE393" s="186"/>
      <c r="AF393" s="186"/>
    </row>
    <row r="394" spans="1:32" s="7" customFormat="1" ht="10.5" customHeight="1" x14ac:dyDescent="0.2">
      <c r="A394" s="152"/>
      <c r="B394" s="186"/>
      <c r="C394" s="186"/>
      <c r="D394" s="186"/>
      <c r="E394" s="186"/>
      <c r="F394" s="186"/>
      <c r="G394" s="186"/>
      <c r="H394" s="186"/>
      <c r="I394" s="186"/>
      <c r="J394" s="186"/>
      <c r="K394" s="186"/>
      <c r="L394" s="186"/>
      <c r="M394" s="186"/>
      <c r="N394" s="186"/>
      <c r="O394" s="186"/>
      <c r="P394" s="186"/>
      <c r="Q394" s="186"/>
      <c r="R394" s="186"/>
      <c r="S394" s="186"/>
      <c r="T394" s="186"/>
      <c r="U394" s="186"/>
      <c r="V394" s="186"/>
      <c r="W394" s="186"/>
      <c r="X394" s="186"/>
      <c r="Y394" s="186"/>
      <c r="Z394" s="186"/>
      <c r="AA394" s="186"/>
      <c r="AB394" s="186"/>
      <c r="AC394" s="186"/>
      <c r="AD394" s="186"/>
      <c r="AE394" s="186"/>
      <c r="AF394" s="186"/>
    </row>
    <row r="395" spans="1:32" s="7" customFormat="1" ht="10.5" customHeight="1" x14ac:dyDescent="0.2">
      <c r="A395" s="152"/>
      <c r="B395" s="186"/>
      <c r="C395" s="186"/>
      <c r="D395" s="186"/>
      <c r="E395" s="186"/>
      <c r="F395" s="186"/>
      <c r="G395" s="186"/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  <c r="S395" s="186"/>
      <c r="T395" s="186"/>
      <c r="U395" s="186"/>
      <c r="V395" s="186"/>
      <c r="W395" s="186"/>
      <c r="X395" s="186"/>
      <c r="Y395" s="186"/>
      <c r="Z395" s="186"/>
      <c r="AA395" s="186"/>
      <c r="AB395" s="186"/>
      <c r="AC395" s="186"/>
      <c r="AD395" s="186"/>
      <c r="AE395" s="186"/>
      <c r="AF395" s="186"/>
    </row>
    <row r="396" spans="1:32" s="7" customFormat="1" ht="10.5" customHeight="1" x14ac:dyDescent="0.2">
      <c r="A396" s="152"/>
      <c r="B396" s="186"/>
      <c r="C396" s="186"/>
      <c r="D396" s="186"/>
      <c r="E396" s="186"/>
      <c r="F396" s="186"/>
      <c r="G396" s="186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  <c r="U396" s="186"/>
      <c r="V396" s="186"/>
      <c r="W396" s="186"/>
      <c r="X396" s="186"/>
      <c r="Y396" s="186"/>
      <c r="Z396" s="186"/>
      <c r="AA396" s="186"/>
      <c r="AB396" s="186"/>
      <c r="AC396" s="186"/>
      <c r="AD396" s="186"/>
      <c r="AE396" s="186"/>
      <c r="AF396" s="186"/>
    </row>
    <row r="397" spans="1:32" s="7" customFormat="1" ht="10.5" customHeight="1" x14ac:dyDescent="0.2">
      <c r="A397" s="152"/>
      <c r="B397" s="186"/>
      <c r="C397" s="186"/>
      <c r="D397" s="186"/>
      <c r="E397" s="186"/>
      <c r="F397" s="186"/>
      <c r="G397" s="186"/>
      <c r="H397" s="186"/>
      <c r="I397" s="186"/>
      <c r="J397" s="186"/>
      <c r="K397" s="186"/>
      <c r="L397" s="186"/>
      <c r="M397" s="186"/>
      <c r="N397" s="186"/>
      <c r="O397" s="186"/>
      <c r="P397" s="186"/>
      <c r="Q397" s="186"/>
      <c r="R397" s="186"/>
      <c r="S397" s="186"/>
      <c r="T397" s="186"/>
      <c r="U397" s="186"/>
      <c r="V397" s="186"/>
      <c r="W397" s="186"/>
      <c r="X397" s="186"/>
      <c r="Y397" s="186"/>
      <c r="Z397" s="186"/>
      <c r="AA397" s="186"/>
      <c r="AB397" s="186"/>
      <c r="AC397" s="186"/>
      <c r="AD397" s="186"/>
      <c r="AE397" s="186"/>
      <c r="AF397" s="186"/>
    </row>
    <row r="398" spans="1:32" s="7" customFormat="1" ht="10.5" customHeight="1" x14ac:dyDescent="0.2">
      <c r="A398" s="152"/>
      <c r="B398" s="186"/>
      <c r="C398" s="186"/>
      <c r="D398" s="186"/>
      <c r="E398" s="186"/>
      <c r="F398" s="186"/>
      <c r="G398" s="186"/>
      <c r="H398" s="186"/>
      <c r="I398" s="186"/>
      <c r="J398" s="186"/>
      <c r="K398" s="186"/>
      <c r="L398" s="186"/>
      <c r="M398" s="186"/>
      <c r="N398" s="186"/>
      <c r="O398" s="186"/>
      <c r="P398" s="186"/>
      <c r="Q398" s="186"/>
      <c r="R398" s="186"/>
      <c r="S398" s="186"/>
      <c r="T398" s="186"/>
      <c r="U398" s="186"/>
      <c r="V398" s="186"/>
      <c r="W398" s="186"/>
      <c r="X398" s="186"/>
      <c r="Y398" s="186"/>
      <c r="Z398" s="186"/>
      <c r="AA398" s="186"/>
      <c r="AB398" s="186"/>
      <c r="AC398" s="186"/>
      <c r="AD398" s="186"/>
      <c r="AE398" s="186"/>
      <c r="AF398" s="186"/>
    </row>
    <row r="399" spans="1:32" s="7" customFormat="1" ht="10.5" customHeight="1" x14ac:dyDescent="0.2">
      <c r="A399" s="152"/>
      <c r="B399" s="186"/>
      <c r="C399" s="186"/>
      <c r="D399" s="186"/>
      <c r="E399" s="186"/>
      <c r="F399" s="186"/>
      <c r="G399" s="186"/>
      <c r="H399" s="186"/>
      <c r="I399" s="186"/>
      <c r="J399" s="186"/>
      <c r="K399" s="186"/>
      <c r="L399" s="186"/>
      <c r="M399" s="186"/>
      <c r="N399" s="186"/>
      <c r="O399" s="186"/>
      <c r="P399" s="186"/>
      <c r="Q399" s="186"/>
      <c r="R399" s="186"/>
      <c r="S399" s="186"/>
      <c r="T399" s="186"/>
      <c r="U399" s="186"/>
      <c r="V399" s="186"/>
      <c r="W399" s="186"/>
      <c r="X399" s="186"/>
      <c r="Y399" s="186"/>
      <c r="Z399" s="186"/>
      <c r="AA399" s="186"/>
      <c r="AB399" s="186"/>
      <c r="AC399" s="186"/>
      <c r="AD399" s="186"/>
      <c r="AE399" s="186"/>
      <c r="AF399" s="186"/>
    </row>
    <row r="400" spans="1:32" s="7" customFormat="1" ht="10.5" customHeight="1" x14ac:dyDescent="0.2">
      <c r="A400" s="152"/>
      <c r="B400" s="186"/>
      <c r="C400" s="186"/>
      <c r="D400" s="186"/>
      <c r="E400" s="186"/>
      <c r="F400" s="186"/>
      <c r="G400" s="186"/>
      <c r="H400" s="186"/>
      <c r="I400" s="186"/>
      <c r="J400" s="186"/>
      <c r="K400" s="186"/>
      <c r="L400" s="186"/>
      <c r="M400" s="186"/>
      <c r="N400" s="186"/>
      <c r="O400" s="186"/>
      <c r="P400" s="186"/>
      <c r="Q400" s="186"/>
      <c r="R400" s="186"/>
      <c r="S400" s="186"/>
      <c r="T400" s="186"/>
      <c r="U400" s="186"/>
      <c r="V400" s="186"/>
      <c r="W400" s="186"/>
      <c r="X400" s="186"/>
      <c r="Y400" s="186"/>
      <c r="Z400" s="186"/>
      <c r="AA400" s="186"/>
      <c r="AB400" s="186"/>
      <c r="AC400" s="186"/>
      <c r="AD400" s="186"/>
      <c r="AE400" s="186"/>
      <c r="AF400" s="186"/>
    </row>
    <row r="401" spans="1:32" s="7" customFormat="1" ht="10.5" customHeight="1" x14ac:dyDescent="0.2">
      <c r="A401" s="152"/>
      <c r="B401" s="186"/>
      <c r="C401" s="186"/>
      <c r="D401" s="186"/>
      <c r="E401" s="186"/>
      <c r="F401" s="186"/>
      <c r="G401" s="186"/>
      <c r="H401" s="186"/>
      <c r="I401" s="186"/>
      <c r="J401" s="186"/>
      <c r="K401" s="186"/>
      <c r="L401" s="186"/>
      <c r="M401" s="186"/>
      <c r="N401" s="186"/>
      <c r="O401" s="186"/>
      <c r="P401" s="186"/>
      <c r="Q401" s="186"/>
      <c r="R401" s="186"/>
      <c r="S401" s="186"/>
      <c r="T401" s="186"/>
      <c r="U401" s="186"/>
      <c r="V401" s="186"/>
      <c r="W401" s="186"/>
      <c r="X401" s="186"/>
      <c r="Y401" s="186"/>
      <c r="Z401" s="186"/>
      <c r="AA401" s="186"/>
      <c r="AB401" s="186"/>
      <c r="AC401" s="186"/>
      <c r="AD401" s="186"/>
      <c r="AE401" s="186"/>
      <c r="AF401" s="186"/>
    </row>
    <row r="402" spans="1:32" s="7" customFormat="1" ht="10.5" customHeight="1" x14ac:dyDescent="0.2">
      <c r="A402" s="152"/>
      <c r="B402" s="186"/>
      <c r="C402" s="186"/>
      <c r="D402" s="186"/>
      <c r="E402" s="186"/>
      <c r="F402" s="186"/>
      <c r="G402" s="186"/>
      <c r="H402" s="186"/>
      <c r="I402" s="186"/>
      <c r="J402" s="186"/>
      <c r="K402" s="186"/>
      <c r="L402" s="186"/>
      <c r="M402" s="186"/>
      <c r="N402" s="186"/>
      <c r="O402" s="186"/>
      <c r="P402" s="186"/>
      <c r="Q402" s="186"/>
      <c r="R402" s="186"/>
      <c r="S402" s="186"/>
      <c r="T402" s="186"/>
      <c r="U402" s="186"/>
      <c r="V402" s="186"/>
      <c r="W402" s="186"/>
      <c r="X402" s="186"/>
      <c r="Y402" s="186"/>
      <c r="Z402" s="186"/>
      <c r="AA402" s="186"/>
      <c r="AB402" s="186"/>
      <c r="AC402" s="186"/>
      <c r="AD402" s="186"/>
      <c r="AE402" s="186"/>
      <c r="AF402" s="186"/>
    </row>
    <row r="403" spans="1:32" s="7" customFormat="1" ht="10.5" customHeight="1" x14ac:dyDescent="0.2">
      <c r="A403" s="152"/>
      <c r="B403" s="186"/>
      <c r="C403" s="186"/>
      <c r="D403" s="186"/>
      <c r="E403" s="186"/>
      <c r="F403" s="186"/>
      <c r="G403" s="186"/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  <c r="U403" s="186"/>
      <c r="V403" s="186"/>
      <c r="W403" s="186"/>
      <c r="X403" s="186"/>
      <c r="Y403" s="186"/>
      <c r="Z403" s="186"/>
      <c r="AA403" s="186"/>
      <c r="AB403" s="186"/>
      <c r="AC403" s="186"/>
      <c r="AD403" s="186"/>
      <c r="AE403" s="186"/>
      <c r="AF403" s="186"/>
    </row>
    <row r="404" spans="1:32" s="7" customFormat="1" ht="10.5" customHeight="1" x14ac:dyDescent="0.2">
      <c r="A404" s="152"/>
      <c r="B404" s="186"/>
      <c r="C404" s="186"/>
      <c r="D404" s="186"/>
      <c r="E404" s="186"/>
      <c r="F404" s="186"/>
      <c r="G404" s="186"/>
      <c r="H404" s="186"/>
      <c r="I404" s="186"/>
      <c r="J404" s="186"/>
      <c r="K404" s="186"/>
      <c r="L404" s="186"/>
      <c r="M404" s="186"/>
      <c r="N404" s="186"/>
      <c r="O404" s="186"/>
      <c r="P404" s="186"/>
      <c r="Q404" s="186"/>
      <c r="R404" s="186"/>
      <c r="S404" s="186"/>
      <c r="T404" s="186"/>
      <c r="U404" s="186"/>
      <c r="V404" s="186"/>
      <c r="W404" s="186"/>
      <c r="X404" s="186"/>
      <c r="Y404" s="186"/>
      <c r="Z404" s="186"/>
      <c r="AA404" s="186"/>
      <c r="AB404" s="186"/>
      <c r="AC404" s="186"/>
      <c r="AD404" s="186"/>
      <c r="AE404" s="186"/>
      <c r="AF404" s="186"/>
    </row>
    <row r="405" spans="1:32" s="7" customFormat="1" ht="10.5" customHeight="1" x14ac:dyDescent="0.2">
      <c r="A405" s="152"/>
      <c r="B405" s="186"/>
      <c r="C405" s="186"/>
      <c r="D405" s="186"/>
      <c r="E405" s="186"/>
      <c r="F405" s="186"/>
      <c r="G405" s="186"/>
      <c r="H405" s="186"/>
      <c r="I405" s="186"/>
      <c r="J405" s="186"/>
      <c r="K405" s="186"/>
      <c r="L405" s="186"/>
      <c r="M405" s="186"/>
      <c r="N405" s="186"/>
      <c r="O405" s="186"/>
      <c r="P405" s="186"/>
      <c r="Q405" s="186"/>
      <c r="R405" s="186"/>
      <c r="S405" s="186"/>
      <c r="T405" s="186"/>
      <c r="U405" s="186"/>
      <c r="V405" s="186"/>
      <c r="W405" s="186"/>
      <c r="X405" s="186"/>
      <c r="Y405" s="186"/>
      <c r="Z405" s="186"/>
      <c r="AA405" s="186"/>
      <c r="AB405" s="186"/>
      <c r="AC405" s="186"/>
      <c r="AD405" s="186"/>
      <c r="AE405" s="186"/>
      <c r="AF405" s="186"/>
    </row>
    <row r="406" spans="1:32" s="7" customFormat="1" ht="10.5" customHeight="1" x14ac:dyDescent="0.2">
      <c r="A406" s="152"/>
      <c r="B406" s="186"/>
      <c r="C406" s="186"/>
      <c r="D406" s="186"/>
      <c r="E406" s="186"/>
      <c r="F406" s="186"/>
      <c r="G406" s="186"/>
      <c r="H406" s="186"/>
      <c r="I406" s="186"/>
      <c r="J406" s="186"/>
      <c r="K406" s="186"/>
      <c r="L406" s="186"/>
      <c r="M406" s="186"/>
      <c r="N406" s="186"/>
      <c r="O406" s="186"/>
      <c r="P406" s="186"/>
      <c r="Q406" s="186"/>
      <c r="R406" s="186"/>
      <c r="S406" s="186"/>
      <c r="T406" s="186"/>
      <c r="U406" s="186"/>
      <c r="V406" s="186"/>
      <c r="W406" s="186"/>
      <c r="X406" s="186"/>
      <c r="Y406" s="186"/>
      <c r="Z406" s="186"/>
      <c r="AA406" s="186"/>
      <c r="AB406" s="186"/>
      <c r="AC406" s="186"/>
      <c r="AD406" s="186"/>
      <c r="AE406" s="186"/>
      <c r="AF406" s="186"/>
    </row>
    <row r="407" spans="1:32" s="7" customFormat="1" ht="10.5" customHeight="1" x14ac:dyDescent="0.2">
      <c r="A407" s="152"/>
      <c r="B407" s="186"/>
      <c r="C407" s="186"/>
      <c r="D407" s="186"/>
      <c r="E407" s="186"/>
      <c r="F407" s="186"/>
      <c r="G407" s="186"/>
      <c r="H407" s="186"/>
      <c r="I407" s="186"/>
      <c r="J407" s="186"/>
      <c r="K407" s="186"/>
      <c r="L407" s="186"/>
      <c r="M407" s="186"/>
      <c r="N407" s="186"/>
      <c r="O407" s="186"/>
      <c r="P407" s="186"/>
      <c r="Q407" s="186"/>
      <c r="R407" s="186"/>
      <c r="S407" s="186"/>
      <c r="T407" s="186"/>
      <c r="U407" s="186"/>
      <c r="V407" s="186"/>
      <c r="W407" s="186"/>
      <c r="X407" s="186"/>
      <c r="Y407" s="186"/>
      <c r="Z407" s="186"/>
      <c r="AA407" s="186"/>
      <c r="AB407" s="186"/>
      <c r="AC407" s="186"/>
      <c r="AD407" s="186"/>
      <c r="AE407" s="186"/>
      <c r="AF407" s="186"/>
    </row>
    <row r="408" spans="1:32" s="7" customFormat="1" ht="10.5" customHeight="1" x14ac:dyDescent="0.2">
      <c r="A408" s="152"/>
      <c r="B408" s="186"/>
      <c r="C408" s="186"/>
      <c r="D408" s="186"/>
      <c r="E408" s="186"/>
      <c r="F408" s="186"/>
      <c r="G408" s="186"/>
      <c r="H408" s="186"/>
      <c r="I408" s="186"/>
      <c r="J408" s="186"/>
      <c r="K408" s="186"/>
      <c r="L408" s="186"/>
      <c r="M408" s="186"/>
      <c r="N408" s="186"/>
      <c r="O408" s="186"/>
      <c r="P408" s="186"/>
      <c r="Q408" s="186"/>
      <c r="R408" s="186"/>
      <c r="S408" s="186"/>
      <c r="T408" s="186"/>
      <c r="U408" s="186"/>
      <c r="V408" s="186"/>
      <c r="W408" s="186"/>
      <c r="X408" s="186"/>
      <c r="Y408" s="186"/>
      <c r="Z408" s="186"/>
      <c r="AA408" s="186"/>
      <c r="AB408" s="186"/>
      <c r="AC408" s="186"/>
      <c r="AD408" s="186"/>
      <c r="AE408" s="186"/>
      <c r="AF408" s="186"/>
    </row>
    <row r="409" spans="1:32" s="7" customFormat="1" ht="10.5" customHeight="1" x14ac:dyDescent="0.2">
      <c r="A409" s="152"/>
      <c r="B409" s="186"/>
      <c r="C409" s="186"/>
      <c r="D409" s="186"/>
      <c r="E409" s="186"/>
      <c r="F409" s="186"/>
      <c r="G409" s="186"/>
      <c r="H409" s="186"/>
      <c r="I409" s="186"/>
      <c r="J409" s="186"/>
      <c r="K409" s="186"/>
      <c r="L409" s="186"/>
      <c r="M409" s="186"/>
      <c r="N409" s="186"/>
      <c r="O409" s="186"/>
      <c r="P409" s="186"/>
      <c r="Q409" s="186"/>
      <c r="R409" s="186"/>
      <c r="S409" s="186"/>
      <c r="T409" s="186"/>
      <c r="U409" s="186"/>
      <c r="V409" s="186"/>
      <c r="W409" s="186"/>
      <c r="X409" s="186"/>
      <c r="Y409" s="186"/>
      <c r="Z409" s="186"/>
      <c r="AA409" s="186"/>
      <c r="AB409" s="186"/>
      <c r="AC409" s="186"/>
      <c r="AD409" s="186"/>
      <c r="AE409" s="186"/>
      <c r="AF409" s="186"/>
    </row>
    <row r="410" spans="1:32" s="7" customFormat="1" ht="10.5" customHeight="1" x14ac:dyDescent="0.2">
      <c r="A410" s="152"/>
      <c r="B410" s="186"/>
      <c r="C410" s="186"/>
      <c r="D410" s="186"/>
      <c r="E410" s="186"/>
      <c r="F410" s="186"/>
      <c r="G410" s="186"/>
      <c r="H410" s="186"/>
      <c r="I410" s="186"/>
      <c r="J410" s="186"/>
      <c r="K410" s="186"/>
      <c r="L410" s="186"/>
      <c r="M410" s="186"/>
      <c r="N410" s="186"/>
      <c r="O410" s="186"/>
      <c r="P410" s="186"/>
      <c r="Q410" s="186"/>
      <c r="R410" s="186"/>
      <c r="S410" s="186"/>
      <c r="T410" s="186"/>
      <c r="U410" s="186"/>
      <c r="V410" s="186"/>
      <c r="W410" s="186"/>
      <c r="X410" s="186"/>
      <c r="Y410" s="186"/>
      <c r="Z410" s="186"/>
      <c r="AA410" s="186"/>
      <c r="AB410" s="186"/>
      <c r="AC410" s="186"/>
      <c r="AD410" s="186"/>
      <c r="AE410" s="186"/>
      <c r="AF410" s="186"/>
    </row>
    <row r="411" spans="1:32" s="7" customFormat="1" ht="10.5" customHeight="1" x14ac:dyDescent="0.2">
      <c r="A411" s="152"/>
      <c r="B411" s="186"/>
      <c r="C411" s="186"/>
      <c r="D411" s="186"/>
      <c r="E411" s="186"/>
      <c r="F411" s="186"/>
      <c r="G411" s="186"/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  <c r="U411" s="186"/>
      <c r="V411" s="186"/>
      <c r="W411" s="186"/>
      <c r="X411" s="186"/>
      <c r="Y411" s="186"/>
      <c r="Z411" s="186"/>
      <c r="AA411" s="186"/>
      <c r="AB411" s="186"/>
      <c r="AC411" s="186"/>
      <c r="AD411" s="186"/>
      <c r="AE411" s="186"/>
      <c r="AF411" s="186"/>
    </row>
    <row r="412" spans="1:32" s="7" customFormat="1" ht="10.5" customHeight="1" x14ac:dyDescent="0.2">
      <c r="A412" s="152"/>
      <c r="B412" s="186"/>
      <c r="C412" s="186"/>
      <c r="D412" s="186"/>
      <c r="E412" s="186"/>
      <c r="F412" s="186"/>
      <c r="G412" s="186"/>
      <c r="H412" s="186"/>
      <c r="I412" s="186"/>
      <c r="J412" s="186"/>
      <c r="K412" s="186"/>
      <c r="L412" s="186"/>
      <c r="M412" s="186"/>
      <c r="N412" s="186"/>
      <c r="O412" s="186"/>
      <c r="P412" s="186"/>
      <c r="Q412" s="186"/>
      <c r="R412" s="186"/>
      <c r="S412" s="186"/>
      <c r="T412" s="186"/>
      <c r="U412" s="186"/>
      <c r="V412" s="186"/>
      <c r="W412" s="186"/>
      <c r="X412" s="186"/>
      <c r="Y412" s="186"/>
      <c r="Z412" s="186"/>
      <c r="AA412" s="186"/>
      <c r="AB412" s="186"/>
      <c r="AC412" s="186"/>
      <c r="AD412" s="186"/>
      <c r="AE412" s="186"/>
      <c r="AF412" s="186"/>
    </row>
    <row r="413" spans="1:32" s="7" customFormat="1" ht="10.5" customHeight="1" x14ac:dyDescent="0.2">
      <c r="A413" s="152"/>
      <c r="B413" s="186"/>
      <c r="C413" s="186"/>
      <c r="D413" s="186"/>
      <c r="E413" s="186"/>
      <c r="F413" s="186"/>
      <c r="G413" s="186"/>
      <c r="H413" s="186"/>
      <c r="I413" s="186"/>
      <c r="J413" s="186"/>
      <c r="K413" s="186"/>
      <c r="L413" s="186"/>
      <c r="M413" s="186"/>
      <c r="N413" s="186"/>
      <c r="O413" s="186"/>
      <c r="P413" s="186"/>
      <c r="Q413" s="186"/>
      <c r="R413" s="186"/>
      <c r="S413" s="186"/>
      <c r="T413" s="186"/>
      <c r="U413" s="186"/>
      <c r="V413" s="186"/>
      <c r="W413" s="186"/>
      <c r="X413" s="186"/>
      <c r="Y413" s="186"/>
      <c r="Z413" s="186"/>
      <c r="AA413" s="186"/>
      <c r="AB413" s="186"/>
      <c r="AC413" s="186"/>
      <c r="AD413" s="186"/>
      <c r="AE413" s="186"/>
      <c r="AF413" s="186"/>
    </row>
    <row r="414" spans="1:32" s="7" customFormat="1" ht="10.5" customHeight="1" x14ac:dyDescent="0.2">
      <c r="A414" s="152"/>
      <c r="B414" s="186"/>
      <c r="C414" s="186"/>
      <c r="D414" s="186"/>
      <c r="E414" s="186"/>
      <c r="F414" s="186"/>
      <c r="G414" s="186"/>
      <c r="H414" s="186"/>
      <c r="I414" s="186"/>
      <c r="J414" s="186"/>
      <c r="K414" s="186"/>
      <c r="L414" s="186"/>
      <c r="M414" s="186"/>
      <c r="N414" s="186"/>
      <c r="O414" s="186"/>
      <c r="P414" s="186"/>
      <c r="Q414" s="186"/>
      <c r="R414" s="186"/>
      <c r="S414" s="186"/>
      <c r="T414" s="186"/>
      <c r="U414" s="186"/>
      <c r="V414" s="186"/>
      <c r="W414" s="186"/>
      <c r="X414" s="186"/>
      <c r="Y414" s="186"/>
      <c r="Z414" s="186"/>
      <c r="AA414" s="186"/>
      <c r="AB414" s="186"/>
      <c r="AC414" s="186"/>
      <c r="AD414" s="186"/>
      <c r="AE414" s="186"/>
      <c r="AF414" s="186"/>
    </row>
    <row r="415" spans="1:32" s="7" customFormat="1" ht="10.5" customHeight="1" x14ac:dyDescent="0.2">
      <c r="A415" s="152"/>
      <c r="B415" s="186"/>
      <c r="C415" s="186"/>
      <c r="D415" s="186"/>
      <c r="E415" s="186"/>
      <c r="F415" s="186"/>
      <c r="G415" s="186"/>
      <c r="H415" s="186"/>
      <c r="I415" s="186"/>
      <c r="J415" s="186"/>
      <c r="K415" s="186"/>
      <c r="L415" s="186"/>
      <c r="M415" s="186"/>
      <c r="N415" s="186"/>
      <c r="O415" s="186"/>
      <c r="P415" s="186"/>
      <c r="Q415" s="186"/>
      <c r="R415" s="186"/>
      <c r="S415" s="186"/>
      <c r="T415" s="186"/>
      <c r="U415" s="186"/>
      <c r="V415" s="186"/>
      <c r="W415" s="186"/>
      <c r="X415" s="186"/>
      <c r="Y415" s="186"/>
      <c r="Z415" s="186"/>
      <c r="AA415" s="186"/>
      <c r="AB415" s="186"/>
      <c r="AC415" s="186"/>
      <c r="AD415" s="186"/>
      <c r="AE415" s="186"/>
      <c r="AF415" s="186"/>
    </row>
    <row r="416" spans="1:32" s="7" customFormat="1" ht="10.5" customHeight="1" x14ac:dyDescent="0.2">
      <c r="A416" s="152"/>
      <c r="B416" s="186"/>
      <c r="C416" s="186"/>
      <c r="D416" s="186"/>
      <c r="E416" s="186"/>
      <c r="F416" s="186"/>
      <c r="G416" s="186"/>
      <c r="H416" s="186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  <c r="V416" s="186"/>
      <c r="W416" s="186"/>
      <c r="X416" s="186"/>
      <c r="Y416" s="186"/>
      <c r="Z416" s="186"/>
      <c r="AA416" s="186"/>
      <c r="AB416" s="186"/>
      <c r="AC416" s="186"/>
      <c r="AD416" s="186"/>
      <c r="AE416" s="186"/>
      <c r="AF416" s="186"/>
    </row>
    <row r="417" spans="1:32" s="7" customFormat="1" ht="10.5" customHeight="1" x14ac:dyDescent="0.2">
      <c r="A417" s="152"/>
      <c r="B417" s="186"/>
      <c r="C417" s="186"/>
      <c r="D417" s="186"/>
      <c r="E417" s="186"/>
      <c r="F417" s="186"/>
      <c r="G417" s="186"/>
      <c r="H417" s="186"/>
      <c r="I417" s="186"/>
      <c r="J417" s="186"/>
      <c r="K417" s="186"/>
      <c r="L417" s="186"/>
      <c r="M417" s="186"/>
      <c r="N417" s="186"/>
      <c r="O417" s="186"/>
      <c r="P417" s="186"/>
      <c r="Q417" s="186"/>
      <c r="R417" s="186"/>
      <c r="S417" s="186"/>
      <c r="T417" s="186"/>
      <c r="U417" s="186"/>
      <c r="V417" s="186"/>
      <c r="W417" s="186"/>
      <c r="X417" s="186"/>
      <c r="Y417" s="186"/>
      <c r="Z417" s="186"/>
      <c r="AA417" s="186"/>
      <c r="AB417" s="186"/>
      <c r="AC417" s="186"/>
      <c r="AD417" s="186"/>
      <c r="AE417" s="186"/>
      <c r="AF417" s="186"/>
    </row>
    <row r="418" spans="1:32" s="7" customFormat="1" ht="10.5" customHeight="1" x14ac:dyDescent="0.2">
      <c r="A418" s="152"/>
      <c r="B418" s="186"/>
      <c r="C418" s="186"/>
      <c r="D418" s="186"/>
      <c r="E418" s="186"/>
      <c r="F418" s="186"/>
      <c r="G418" s="186"/>
      <c r="H418" s="186"/>
      <c r="I418" s="186"/>
      <c r="J418" s="186"/>
      <c r="K418" s="186"/>
      <c r="L418" s="186"/>
      <c r="M418" s="186"/>
      <c r="N418" s="186"/>
      <c r="O418" s="186"/>
      <c r="P418" s="186"/>
      <c r="Q418" s="186"/>
      <c r="R418" s="186"/>
      <c r="S418" s="186"/>
      <c r="T418" s="186"/>
      <c r="U418" s="186"/>
      <c r="V418" s="186"/>
      <c r="W418" s="186"/>
      <c r="X418" s="186"/>
      <c r="Y418" s="186"/>
      <c r="Z418" s="186"/>
      <c r="AA418" s="186"/>
      <c r="AB418" s="186"/>
      <c r="AC418" s="186"/>
      <c r="AD418" s="186"/>
      <c r="AE418" s="186"/>
      <c r="AF418" s="186"/>
    </row>
    <row r="419" spans="1:32" s="7" customFormat="1" ht="10.5" customHeight="1" x14ac:dyDescent="0.2">
      <c r="A419" s="152"/>
      <c r="B419" s="186"/>
      <c r="C419" s="186"/>
      <c r="D419" s="186"/>
      <c r="E419" s="186"/>
      <c r="F419" s="186"/>
      <c r="G419" s="186"/>
      <c r="H419" s="186"/>
      <c r="I419" s="186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  <c r="V419" s="186"/>
      <c r="W419" s="186"/>
      <c r="X419" s="186"/>
      <c r="Y419" s="186"/>
      <c r="Z419" s="186"/>
      <c r="AA419" s="186"/>
      <c r="AB419" s="186"/>
      <c r="AC419" s="186"/>
      <c r="AD419" s="186"/>
      <c r="AE419" s="186"/>
      <c r="AF419" s="186"/>
    </row>
    <row r="420" spans="1:32" s="7" customFormat="1" ht="10.5" customHeight="1" x14ac:dyDescent="0.2">
      <c r="A420" s="152"/>
      <c r="B420" s="186"/>
      <c r="C420" s="186"/>
      <c r="D420" s="186"/>
      <c r="E420" s="186"/>
      <c r="F420" s="186"/>
      <c r="G420" s="186"/>
      <c r="H420" s="186"/>
      <c r="I420" s="186"/>
      <c r="J420" s="186"/>
      <c r="K420" s="186"/>
      <c r="L420" s="186"/>
      <c r="M420" s="186"/>
      <c r="N420" s="186"/>
      <c r="O420" s="186"/>
      <c r="P420" s="186"/>
      <c r="Q420" s="186"/>
      <c r="R420" s="186"/>
      <c r="S420" s="186"/>
      <c r="T420" s="186"/>
      <c r="U420" s="186"/>
      <c r="V420" s="186"/>
      <c r="W420" s="186"/>
      <c r="X420" s="186"/>
      <c r="Y420" s="186"/>
      <c r="Z420" s="186"/>
      <c r="AA420" s="186"/>
      <c r="AB420" s="186"/>
      <c r="AC420" s="186"/>
      <c r="AD420" s="186"/>
      <c r="AE420" s="186"/>
      <c r="AF420" s="186"/>
    </row>
    <row r="421" spans="1:32" s="7" customFormat="1" ht="10.5" customHeight="1" x14ac:dyDescent="0.2">
      <c r="A421" s="152"/>
      <c r="B421" s="186"/>
      <c r="C421" s="186"/>
      <c r="D421" s="186"/>
      <c r="E421" s="186"/>
      <c r="F421" s="186"/>
      <c r="G421" s="186"/>
      <c r="H421" s="186"/>
      <c r="I421" s="186"/>
      <c r="J421" s="186"/>
      <c r="K421" s="186"/>
      <c r="L421" s="186"/>
      <c r="M421" s="186"/>
      <c r="N421" s="186"/>
      <c r="O421" s="186"/>
      <c r="P421" s="186"/>
      <c r="Q421" s="186"/>
      <c r="R421" s="186"/>
      <c r="S421" s="186"/>
      <c r="T421" s="186"/>
      <c r="U421" s="186"/>
      <c r="V421" s="186"/>
      <c r="W421" s="186"/>
      <c r="X421" s="186"/>
      <c r="Y421" s="186"/>
      <c r="Z421" s="186"/>
      <c r="AA421" s="186"/>
      <c r="AB421" s="186"/>
      <c r="AC421" s="186"/>
      <c r="AD421" s="186"/>
      <c r="AE421" s="186"/>
      <c r="AF421" s="186"/>
    </row>
    <row r="422" spans="1:32" s="7" customFormat="1" ht="10.5" customHeight="1" x14ac:dyDescent="0.2">
      <c r="A422" s="152"/>
      <c r="B422" s="186"/>
      <c r="C422" s="186"/>
      <c r="D422" s="186"/>
      <c r="E422" s="186"/>
      <c r="F422" s="186"/>
      <c r="G422" s="186"/>
      <c r="H422" s="186"/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  <c r="AA422" s="186"/>
      <c r="AB422" s="186"/>
      <c r="AC422" s="186"/>
      <c r="AD422" s="186"/>
      <c r="AE422" s="186"/>
      <c r="AF422" s="186"/>
    </row>
    <row r="423" spans="1:32" s="7" customFormat="1" ht="10.5" customHeight="1" x14ac:dyDescent="0.2">
      <c r="A423" s="152"/>
      <c r="B423" s="186"/>
      <c r="C423" s="186"/>
      <c r="D423" s="186"/>
      <c r="E423" s="186"/>
      <c r="F423" s="186"/>
      <c r="G423" s="186"/>
      <c r="H423" s="186"/>
      <c r="I423" s="186"/>
      <c r="J423" s="186"/>
      <c r="K423" s="186"/>
      <c r="L423" s="186"/>
      <c r="M423" s="186"/>
      <c r="N423" s="186"/>
      <c r="O423" s="186"/>
      <c r="P423" s="186"/>
      <c r="Q423" s="186"/>
      <c r="R423" s="186"/>
      <c r="S423" s="186"/>
      <c r="T423" s="186"/>
      <c r="U423" s="186"/>
      <c r="V423" s="186"/>
      <c r="W423" s="186"/>
      <c r="X423" s="186"/>
      <c r="Y423" s="186"/>
      <c r="Z423" s="186"/>
      <c r="AA423" s="186"/>
      <c r="AB423" s="186"/>
      <c r="AC423" s="186"/>
      <c r="AD423" s="186"/>
      <c r="AE423" s="186"/>
      <c r="AF423" s="186"/>
    </row>
    <row r="424" spans="1:32" s="7" customFormat="1" ht="10.5" customHeight="1" x14ac:dyDescent="0.2">
      <c r="A424" s="152"/>
      <c r="B424" s="186"/>
      <c r="C424" s="186"/>
      <c r="D424" s="186"/>
      <c r="E424" s="186"/>
      <c r="F424" s="186"/>
      <c r="G424" s="186"/>
      <c r="H424" s="186"/>
      <c r="I424" s="186"/>
      <c r="J424" s="186"/>
      <c r="K424" s="186"/>
      <c r="L424" s="186"/>
      <c r="M424" s="186"/>
      <c r="N424" s="186"/>
      <c r="O424" s="186"/>
      <c r="P424" s="186"/>
      <c r="Q424" s="186"/>
      <c r="R424" s="186"/>
      <c r="S424" s="186"/>
      <c r="T424" s="186"/>
      <c r="U424" s="186"/>
      <c r="V424" s="186"/>
      <c r="W424" s="186"/>
      <c r="X424" s="186"/>
      <c r="Y424" s="186"/>
      <c r="Z424" s="186"/>
      <c r="AA424" s="186"/>
      <c r="AB424" s="186"/>
      <c r="AC424" s="186"/>
      <c r="AD424" s="186"/>
      <c r="AE424" s="186"/>
      <c r="AF424" s="186"/>
    </row>
    <row r="425" spans="1:32" s="7" customFormat="1" ht="10.5" customHeight="1" x14ac:dyDescent="0.2">
      <c r="A425" s="152"/>
      <c r="B425" s="186"/>
      <c r="C425" s="186"/>
      <c r="D425" s="186"/>
      <c r="E425" s="186"/>
      <c r="F425" s="186"/>
      <c r="G425" s="186"/>
      <c r="H425" s="186"/>
      <c r="I425" s="186"/>
      <c r="J425" s="186"/>
      <c r="K425" s="186"/>
      <c r="L425" s="186"/>
      <c r="M425" s="186"/>
      <c r="N425" s="186"/>
      <c r="O425" s="186"/>
      <c r="P425" s="186"/>
      <c r="Q425" s="186"/>
      <c r="R425" s="186"/>
      <c r="S425" s="186"/>
      <c r="T425" s="186"/>
      <c r="U425" s="186"/>
      <c r="V425" s="186"/>
      <c r="W425" s="186"/>
      <c r="X425" s="186"/>
      <c r="Y425" s="186"/>
      <c r="Z425" s="186"/>
      <c r="AA425" s="186"/>
      <c r="AB425" s="186"/>
      <c r="AC425" s="186"/>
      <c r="AD425" s="186"/>
      <c r="AE425" s="186"/>
      <c r="AF425" s="186"/>
    </row>
    <row r="426" spans="1:32" s="7" customFormat="1" ht="10.5" customHeight="1" x14ac:dyDescent="0.2">
      <c r="A426" s="152"/>
      <c r="B426" s="186"/>
      <c r="C426" s="186"/>
      <c r="D426" s="186"/>
      <c r="E426" s="186"/>
      <c r="F426" s="186"/>
      <c r="G426" s="186"/>
      <c r="H426" s="186"/>
      <c r="I426" s="186"/>
      <c r="J426" s="186"/>
      <c r="K426" s="186"/>
      <c r="L426" s="186"/>
      <c r="M426" s="186"/>
      <c r="N426" s="186"/>
      <c r="O426" s="186"/>
      <c r="P426" s="186"/>
      <c r="Q426" s="186"/>
      <c r="R426" s="186"/>
      <c r="S426" s="186"/>
      <c r="T426" s="186"/>
      <c r="U426" s="186"/>
      <c r="V426" s="186"/>
      <c r="W426" s="186"/>
      <c r="X426" s="186"/>
      <c r="Y426" s="186"/>
      <c r="Z426" s="186"/>
      <c r="AA426" s="186"/>
      <c r="AB426" s="186"/>
      <c r="AC426" s="186"/>
      <c r="AD426" s="186"/>
      <c r="AE426" s="186"/>
      <c r="AF426" s="186"/>
    </row>
    <row r="427" spans="1:32" s="7" customFormat="1" ht="10.5" customHeight="1" x14ac:dyDescent="0.2">
      <c r="A427" s="152"/>
      <c r="B427" s="186"/>
      <c r="C427" s="186"/>
      <c r="D427" s="186"/>
      <c r="E427" s="186"/>
      <c r="F427" s="186"/>
      <c r="G427" s="186"/>
      <c r="H427" s="186"/>
      <c r="I427" s="186"/>
      <c r="J427" s="186"/>
      <c r="K427" s="186"/>
      <c r="L427" s="186"/>
      <c r="M427" s="186"/>
      <c r="N427" s="186"/>
      <c r="O427" s="186"/>
      <c r="P427" s="186"/>
      <c r="Q427" s="186"/>
      <c r="R427" s="186"/>
      <c r="S427" s="186"/>
      <c r="T427" s="186"/>
      <c r="U427" s="186"/>
      <c r="V427" s="186"/>
      <c r="W427" s="186"/>
      <c r="X427" s="186"/>
      <c r="Y427" s="186"/>
      <c r="Z427" s="186"/>
      <c r="AA427" s="186"/>
      <c r="AB427" s="186"/>
      <c r="AC427" s="186"/>
      <c r="AD427" s="186"/>
      <c r="AE427" s="186"/>
      <c r="AF427" s="186"/>
    </row>
    <row r="428" spans="1:32" s="7" customFormat="1" ht="10.5" customHeight="1" x14ac:dyDescent="0.2">
      <c r="A428" s="152"/>
      <c r="B428" s="186"/>
      <c r="C428" s="186"/>
      <c r="D428" s="186"/>
      <c r="E428" s="186"/>
      <c r="F428" s="186"/>
      <c r="G428" s="186"/>
      <c r="H428" s="186"/>
      <c r="I428" s="186"/>
      <c r="J428" s="186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  <c r="V428" s="186"/>
      <c r="W428" s="186"/>
      <c r="X428" s="186"/>
      <c r="Y428" s="186"/>
      <c r="Z428" s="186"/>
      <c r="AA428" s="186"/>
      <c r="AB428" s="186"/>
      <c r="AC428" s="186"/>
      <c r="AD428" s="186"/>
      <c r="AE428" s="186"/>
      <c r="AF428" s="186"/>
    </row>
    <row r="429" spans="1:32" s="7" customFormat="1" ht="10.5" customHeight="1" x14ac:dyDescent="0.2">
      <c r="A429" s="152"/>
      <c r="B429" s="186"/>
      <c r="C429" s="186"/>
      <c r="D429" s="186"/>
      <c r="E429" s="186"/>
      <c r="F429" s="186"/>
      <c r="G429" s="186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86"/>
      <c r="V429" s="186"/>
      <c r="W429" s="186"/>
      <c r="X429" s="186"/>
      <c r="Y429" s="186"/>
      <c r="Z429" s="186"/>
      <c r="AA429" s="186"/>
      <c r="AB429" s="186"/>
      <c r="AC429" s="186"/>
      <c r="AD429" s="186"/>
      <c r="AE429" s="186"/>
      <c r="AF429" s="186"/>
    </row>
    <row r="430" spans="1:32" s="7" customFormat="1" ht="10.5" customHeight="1" x14ac:dyDescent="0.2">
      <c r="A430" s="152"/>
      <c r="B430" s="186"/>
      <c r="C430" s="186"/>
      <c r="D430" s="186"/>
      <c r="E430" s="186"/>
      <c r="F430" s="186"/>
      <c r="G430" s="186"/>
      <c r="H430" s="186"/>
      <c r="I430" s="186"/>
      <c r="J430" s="186"/>
      <c r="K430" s="186"/>
      <c r="L430" s="186"/>
      <c r="M430" s="186"/>
      <c r="N430" s="186"/>
      <c r="O430" s="186"/>
      <c r="P430" s="186"/>
      <c r="Q430" s="186"/>
      <c r="R430" s="186"/>
      <c r="S430" s="186"/>
      <c r="T430" s="186"/>
      <c r="U430" s="186"/>
      <c r="V430" s="186"/>
      <c r="W430" s="186"/>
      <c r="X430" s="186"/>
      <c r="Y430" s="186"/>
      <c r="Z430" s="186"/>
      <c r="AA430" s="186"/>
      <c r="AB430" s="186"/>
      <c r="AC430" s="186"/>
      <c r="AD430" s="186"/>
      <c r="AE430" s="186"/>
      <c r="AF430" s="186"/>
    </row>
    <row r="431" spans="1:32" s="7" customFormat="1" ht="10.5" customHeight="1" x14ac:dyDescent="0.2">
      <c r="A431" s="152"/>
      <c r="B431" s="186"/>
      <c r="C431" s="186"/>
      <c r="D431" s="186"/>
      <c r="E431" s="186"/>
      <c r="F431" s="186"/>
      <c r="G431" s="186"/>
      <c r="H431" s="186"/>
      <c r="I431" s="186"/>
      <c r="J431" s="186"/>
      <c r="K431" s="186"/>
      <c r="L431" s="186"/>
      <c r="M431" s="186"/>
      <c r="N431" s="186"/>
      <c r="O431" s="186"/>
      <c r="P431" s="186"/>
      <c r="Q431" s="186"/>
      <c r="R431" s="186"/>
      <c r="S431" s="186"/>
      <c r="T431" s="186"/>
      <c r="U431" s="186"/>
      <c r="V431" s="186"/>
      <c r="W431" s="186"/>
      <c r="X431" s="186"/>
      <c r="Y431" s="186"/>
      <c r="Z431" s="186"/>
      <c r="AA431" s="186"/>
      <c r="AB431" s="186"/>
      <c r="AC431" s="186"/>
      <c r="AD431" s="186"/>
      <c r="AE431" s="186"/>
      <c r="AF431" s="186"/>
    </row>
    <row r="432" spans="1:32" s="7" customFormat="1" ht="10.5" customHeight="1" x14ac:dyDescent="0.2">
      <c r="A432" s="152"/>
      <c r="B432" s="186"/>
      <c r="C432" s="186"/>
      <c r="D432" s="186"/>
      <c r="E432" s="186"/>
      <c r="F432" s="186"/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  <c r="Y432" s="186"/>
      <c r="Z432" s="186"/>
      <c r="AA432" s="186"/>
      <c r="AB432" s="186"/>
      <c r="AC432" s="186"/>
      <c r="AD432" s="186"/>
      <c r="AE432" s="186"/>
      <c r="AF432" s="186"/>
    </row>
    <row r="433" spans="1:32" s="7" customFormat="1" ht="10.5" customHeight="1" x14ac:dyDescent="0.2">
      <c r="A433" s="152"/>
      <c r="B433" s="186"/>
      <c r="C433" s="186"/>
      <c r="D433" s="186"/>
      <c r="E433" s="186"/>
      <c r="F433" s="186"/>
      <c r="G433" s="186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  <c r="V433" s="186"/>
      <c r="W433" s="186"/>
      <c r="X433" s="186"/>
      <c r="Y433" s="186"/>
      <c r="Z433" s="186"/>
      <c r="AA433" s="186"/>
      <c r="AB433" s="186"/>
      <c r="AC433" s="186"/>
      <c r="AD433" s="186"/>
      <c r="AE433" s="186"/>
      <c r="AF433" s="186"/>
    </row>
    <row r="434" spans="1:32" s="7" customFormat="1" ht="10.5" customHeight="1" x14ac:dyDescent="0.2">
      <c r="A434" s="152"/>
      <c r="B434" s="186"/>
      <c r="C434" s="186"/>
      <c r="D434" s="186"/>
      <c r="E434" s="186"/>
      <c r="F434" s="186"/>
      <c r="G434" s="186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  <c r="V434" s="186"/>
      <c r="W434" s="186"/>
      <c r="X434" s="186"/>
      <c r="Y434" s="186"/>
      <c r="Z434" s="186"/>
      <c r="AA434" s="186"/>
      <c r="AB434" s="186"/>
      <c r="AC434" s="186"/>
      <c r="AD434" s="186"/>
      <c r="AE434" s="186"/>
      <c r="AF434" s="186"/>
    </row>
    <row r="435" spans="1:32" s="7" customFormat="1" ht="10.5" customHeight="1" x14ac:dyDescent="0.2">
      <c r="A435" s="152"/>
      <c r="B435" s="186"/>
      <c r="C435" s="186"/>
      <c r="D435" s="186"/>
      <c r="E435" s="186"/>
      <c r="F435" s="186"/>
      <c r="G435" s="186"/>
      <c r="H435" s="186"/>
      <c r="I435" s="186"/>
      <c r="J435" s="186"/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  <c r="U435" s="186"/>
      <c r="V435" s="186"/>
      <c r="W435" s="186"/>
      <c r="X435" s="186"/>
      <c r="Y435" s="186"/>
      <c r="Z435" s="186"/>
      <c r="AA435" s="186"/>
      <c r="AB435" s="186"/>
      <c r="AC435" s="186"/>
      <c r="AD435" s="186"/>
      <c r="AE435" s="186"/>
      <c r="AF435" s="186"/>
    </row>
    <row r="436" spans="1:32" s="7" customFormat="1" ht="10.5" customHeight="1" x14ac:dyDescent="0.2">
      <c r="A436" s="152"/>
      <c r="B436" s="186"/>
      <c r="C436" s="186"/>
      <c r="D436" s="186"/>
      <c r="E436" s="186"/>
      <c r="F436" s="186"/>
      <c r="G436" s="186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  <c r="Y436" s="186"/>
      <c r="Z436" s="186"/>
      <c r="AA436" s="186"/>
      <c r="AB436" s="186"/>
      <c r="AC436" s="186"/>
      <c r="AD436" s="186"/>
      <c r="AE436" s="186"/>
      <c r="AF436" s="186"/>
    </row>
    <row r="437" spans="1:32" s="7" customFormat="1" ht="10.5" customHeight="1" x14ac:dyDescent="0.2">
      <c r="A437" s="152"/>
      <c r="B437" s="186"/>
      <c r="C437" s="186"/>
      <c r="D437" s="186"/>
      <c r="E437" s="186"/>
      <c r="F437" s="186"/>
      <c r="G437" s="186"/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  <c r="V437" s="186"/>
      <c r="W437" s="186"/>
      <c r="X437" s="186"/>
      <c r="Y437" s="186"/>
      <c r="Z437" s="186"/>
      <c r="AA437" s="186"/>
      <c r="AB437" s="186"/>
      <c r="AC437" s="186"/>
      <c r="AD437" s="186"/>
      <c r="AE437" s="186"/>
      <c r="AF437" s="186"/>
    </row>
    <row r="438" spans="1:32" s="7" customFormat="1" ht="10.5" customHeight="1" x14ac:dyDescent="0.2">
      <c r="A438" s="152"/>
      <c r="B438" s="186"/>
      <c r="C438" s="186"/>
      <c r="D438" s="186"/>
      <c r="E438" s="186"/>
      <c r="F438" s="186"/>
      <c r="G438" s="186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86"/>
      <c r="Z438" s="186"/>
      <c r="AA438" s="186"/>
      <c r="AB438" s="186"/>
      <c r="AC438" s="186"/>
      <c r="AD438" s="186"/>
      <c r="AE438" s="186"/>
      <c r="AF438" s="186"/>
    </row>
    <row r="439" spans="1:32" s="7" customFormat="1" ht="10.5" customHeight="1" x14ac:dyDescent="0.2">
      <c r="A439" s="152"/>
      <c r="B439" s="186"/>
      <c r="C439" s="186"/>
      <c r="D439" s="186"/>
      <c r="E439" s="186"/>
      <c r="F439" s="186"/>
      <c r="G439" s="186"/>
      <c r="H439" s="186"/>
      <c r="I439" s="186"/>
      <c r="J439" s="186"/>
      <c r="K439" s="186"/>
      <c r="L439" s="186"/>
      <c r="M439" s="186"/>
      <c r="N439" s="186"/>
      <c r="O439" s="186"/>
      <c r="P439" s="186"/>
      <c r="Q439" s="186"/>
      <c r="R439" s="186"/>
      <c r="S439" s="186"/>
      <c r="T439" s="186"/>
      <c r="U439" s="186"/>
      <c r="V439" s="186"/>
      <c r="W439" s="186"/>
      <c r="X439" s="186"/>
      <c r="Y439" s="186"/>
      <c r="Z439" s="186"/>
      <c r="AA439" s="186"/>
      <c r="AB439" s="186"/>
      <c r="AC439" s="186"/>
      <c r="AD439" s="186"/>
      <c r="AE439" s="186"/>
      <c r="AF439" s="186"/>
    </row>
    <row r="440" spans="1:32" s="7" customFormat="1" ht="10.5" customHeight="1" x14ac:dyDescent="0.2">
      <c r="A440" s="152"/>
      <c r="B440" s="186"/>
      <c r="C440" s="186"/>
      <c r="D440" s="186"/>
      <c r="E440" s="186"/>
      <c r="F440" s="186"/>
      <c r="G440" s="186"/>
      <c r="H440" s="186"/>
      <c r="I440" s="186"/>
      <c r="J440" s="186"/>
      <c r="K440" s="186"/>
      <c r="L440" s="186"/>
      <c r="M440" s="186"/>
      <c r="N440" s="186"/>
      <c r="O440" s="186"/>
      <c r="P440" s="186"/>
      <c r="Q440" s="186"/>
      <c r="R440" s="186"/>
      <c r="S440" s="186"/>
      <c r="T440" s="186"/>
      <c r="U440" s="186"/>
      <c r="V440" s="186"/>
      <c r="W440" s="186"/>
      <c r="X440" s="186"/>
      <c r="Y440" s="186"/>
      <c r="Z440" s="186"/>
      <c r="AA440" s="186"/>
      <c r="AB440" s="186"/>
      <c r="AC440" s="186"/>
      <c r="AD440" s="186"/>
      <c r="AE440" s="186"/>
      <c r="AF440" s="186"/>
    </row>
    <row r="441" spans="1:32" s="7" customFormat="1" ht="10.5" customHeight="1" x14ac:dyDescent="0.2">
      <c r="A441" s="152"/>
      <c r="B441" s="186"/>
      <c r="C441" s="186"/>
      <c r="D441" s="186"/>
      <c r="E441" s="186"/>
      <c r="F441" s="186"/>
      <c r="G441" s="186"/>
      <c r="H441" s="186"/>
      <c r="I441" s="186"/>
      <c r="J441" s="186"/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  <c r="U441" s="186"/>
      <c r="V441" s="186"/>
      <c r="W441" s="186"/>
      <c r="X441" s="186"/>
      <c r="Y441" s="186"/>
      <c r="Z441" s="186"/>
      <c r="AA441" s="186"/>
      <c r="AB441" s="186"/>
      <c r="AC441" s="186"/>
      <c r="AD441" s="186"/>
      <c r="AE441" s="186"/>
      <c r="AF441" s="186"/>
    </row>
    <row r="442" spans="1:32" s="7" customFormat="1" ht="10.5" customHeight="1" x14ac:dyDescent="0.2">
      <c r="A442" s="152"/>
      <c r="B442" s="186"/>
      <c r="C442" s="186"/>
      <c r="D442" s="186"/>
      <c r="E442" s="186"/>
      <c r="F442" s="186"/>
      <c r="G442" s="186"/>
      <c r="H442" s="186"/>
      <c r="I442" s="186"/>
      <c r="J442" s="186"/>
      <c r="K442" s="186"/>
      <c r="L442" s="186"/>
      <c r="M442" s="186"/>
      <c r="N442" s="186"/>
      <c r="O442" s="186"/>
      <c r="P442" s="186"/>
      <c r="Q442" s="186"/>
      <c r="R442" s="186"/>
      <c r="S442" s="186"/>
      <c r="T442" s="186"/>
      <c r="U442" s="186"/>
      <c r="V442" s="186"/>
      <c r="W442" s="186"/>
      <c r="X442" s="186"/>
      <c r="Y442" s="186"/>
      <c r="Z442" s="186"/>
      <c r="AA442" s="186"/>
      <c r="AB442" s="186"/>
      <c r="AC442" s="186"/>
      <c r="AD442" s="186"/>
      <c r="AE442" s="186"/>
      <c r="AF442" s="186"/>
    </row>
    <row r="443" spans="1:32" s="7" customFormat="1" ht="10.5" customHeight="1" x14ac:dyDescent="0.2">
      <c r="A443" s="152"/>
      <c r="B443" s="186"/>
      <c r="C443" s="186"/>
      <c r="D443" s="186"/>
      <c r="E443" s="186"/>
      <c r="F443" s="186"/>
      <c r="G443" s="186"/>
      <c r="H443" s="186"/>
      <c r="I443" s="186"/>
      <c r="J443" s="186"/>
      <c r="K443" s="186"/>
      <c r="L443" s="186"/>
      <c r="M443" s="186"/>
      <c r="N443" s="186"/>
      <c r="O443" s="186"/>
      <c r="P443" s="186"/>
      <c r="Q443" s="186"/>
      <c r="R443" s="186"/>
      <c r="S443" s="186"/>
      <c r="T443" s="186"/>
      <c r="U443" s="186"/>
      <c r="V443" s="186"/>
      <c r="W443" s="186"/>
      <c r="X443" s="186"/>
      <c r="Y443" s="186"/>
      <c r="Z443" s="186"/>
      <c r="AA443" s="186"/>
      <c r="AB443" s="186"/>
      <c r="AC443" s="186"/>
      <c r="AD443" s="186"/>
      <c r="AE443" s="186"/>
      <c r="AF443" s="186"/>
    </row>
    <row r="444" spans="1:32" s="7" customFormat="1" ht="10.5" customHeight="1" x14ac:dyDescent="0.2">
      <c r="A444" s="152"/>
      <c r="B444" s="186"/>
      <c r="C444" s="186"/>
      <c r="D444" s="186"/>
      <c r="E444" s="186"/>
      <c r="F444" s="186"/>
      <c r="G444" s="186"/>
      <c r="H444" s="186"/>
      <c r="I444" s="186"/>
      <c r="J444" s="186"/>
      <c r="K444" s="186"/>
      <c r="L444" s="186"/>
      <c r="M444" s="186"/>
      <c r="N444" s="186"/>
      <c r="O444" s="186"/>
      <c r="P444" s="186"/>
      <c r="Q444" s="186"/>
      <c r="R444" s="186"/>
      <c r="S444" s="186"/>
      <c r="T444" s="186"/>
      <c r="U444" s="186"/>
      <c r="V444" s="186"/>
      <c r="W444" s="186"/>
      <c r="X444" s="186"/>
      <c r="Y444" s="186"/>
      <c r="Z444" s="186"/>
      <c r="AA444" s="186"/>
      <c r="AB444" s="186"/>
      <c r="AC444" s="186"/>
      <c r="AD444" s="186"/>
      <c r="AE444" s="186"/>
      <c r="AF444" s="186"/>
    </row>
    <row r="445" spans="1:32" s="7" customFormat="1" ht="10.5" customHeight="1" x14ac:dyDescent="0.2">
      <c r="A445" s="152"/>
      <c r="B445" s="186"/>
      <c r="C445" s="186"/>
      <c r="D445" s="186"/>
      <c r="E445" s="186"/>
      <c r="F445" s="186"/>
      <c r="G445" s="186"/>
      <c r="H445" s="186"/>
      <c r="I445" s="186"/>
      <c r="J445" s="186"/>
      <c r="K445" s="186"/>
      <c r="L445" s="186"/>
      <c r="M445" s="186"/>
      <c r="N445" s="186"/>
      <c r="O445" s="186"/>
      <c r="P445" s="186"/>
      <c r="Q445" s="186"/>
      <c r="R445" s="186"/>
      <c r="S445" s="186"/>
      <c r="T445" s="186"/>
      <c r="U445" s="186"/>
      <c r="V445" s="186"/>
      <c r="W445" s="186"/>
      <c r="X445" s="186"/>
      <c r="Y445" s="186"/>
      <c r="Z445" s="186"/>
      <c r="AA445" s="186"/>
      <c r="AB445" s="186"/>
      <c r="AC445" s="186"/>
      <c r="AD445" s="186"/>
      <c r="AE445" s="186"/>
      <c r="AF445" s="186"/>
    </row>
    <row r="446" spans="1:32" s="7" customFormat="1" ht="10.5" customHeight="1" x14ac:dyDescent="0.2">
      <c r="A446" s="152"/>
      <c r="B446" s="186"/>
      <c r="C446" s="186"/>
      <c r="D446" s="186"/>
      <c r="E446" s="186"/>
      <c r="F446" s="186"/>
      <c r="G446" s="186"/>
      <c r="H446" s="186"/>
      <c r="I446" s="186"/>
      <c r="J446" s="186"/>
      <c r="K446" s="186"/>
      <c r="L446" s="186"/>
      <c r="M446" s="186"/>
      <c r="N446" s="186"/>
      <c r="O446" s="186"/>
      <c r="P446" s="186"/>
      <c r="Q446" s="186"/>
      <c r="R446" s="186"/>
      <c r="S446" s="186"/>
      <c r="T446" s="186"/>
      <c r="U446" s="186"/>
      <c r="V446" s="186"/>
      <c r="W446" s="186"/>
      <c r="X446" s="186"/>
      <c r="Y446" s="186"/>
      <c r="Z446" s="186"/>
      <c r="AA446" s="186"/>
      <c r="AB446" s="186"/>
      <c r="AC446" s="186"/>
      <c r="AD446" s="186"/>
      <c r="AE446" s="186"/>
      <c r="AF446" s="186"/>
    </row>
    <row r="447" spans="1:32" s="7" customFormat="1" ht="10.5" customHeight="1" x14ac:dyDescent="0.2">
      <c r="A447" s="152"/>
      <c r="B447" s="186"/>
      <c r="C447" s="186"/>
      <c r="D447" s="186"/>
      <c r="E447" s="186"/>
      <c r="F447" s="186"/>
      <c r="G447" s="186"/>
      <c r="H447" s="186"/>
      <c r="I447" s="186"/>
      <c r="J447" s="186"/>
      <c r="K447" s="186"/>
      <c r="L447" s="186"/>
      <c r="M447" s="186"/>
      <c r="N447" s="186"/>
      <c r="O447" s="186"/>
      <c r="P447" s="186"/>
      <c r="Q447" s="186"/>
      <c r="R447" s="186"/>
      <c r="S447" s="186"/>
      <c r="T447" s="186"/>
      <c r="U447" s="186"/>
      <c r="V447" s="186"/>
      <c r="W447" s="186"/>
      <c r="X447" s="186"/>
      <c r="Y447" s="186"/>
      <c r="Z447" s="186"/>
      <c r="AA447" s="186"/>
      <c r="AB447" s="186"/>
      <c r="AC447" s="186"/>
      <c r="AD447" s="186"/>
      <c r="AE447" s="186"/>
      <c r="AF447" s="186"/>
    </row>
    <row r="448" spans="1:32" s="7" customFormat="1" ht="10.5" customHeight="1" x14ac:dyDescent="0.2">
      <c r="A448" s="152"/>
      <c r="B448" s="186"/>
      <c r="C448" s="186"/>
      <c r="D448" s="186"/>
      <c r="E448" s="186"/>
      <c r="F448" s="186"/>
      <c r="G448" s="186"/>
      <c r="H448" s="186"/>
      <c r="I448" s="186"/>
      <c r="J448" s="186"/>
      <c r="K448" s="186"/>
      <c r="L448" s="186"/>
      <c r="M448" s="186"/>
      <c r="N448" s="186"/>
      <c r="O448" s="186"/>
      <c r="P448" s="186"/>
      <c r="Q448" s="186"/>
      <c r="R448" s="186"/>
      <c r="S448" s="186"/>
      <c r="T448" s="186"/>
      <c r="U448" s="186"/>
      <c r="V448" s="186"/>
      <c r="W448" s="186"/>
      <c r="X448" s="186"/>
      <c r="Y448" s="186"/>
      <c r="Z448" s="186"/>
      <c r="AA448" s="186"/>
      <c r="AB448" s="186"/>
      <c r="AC448" s="186"/>
      <c r="AD448" s="186"/>
      <c r="AE448" s="186"/>
      <c r="AF448" s="186"/>
    </row>
    <row r="449" spans="1:32" s="7" customFormat="1" ht="10.5" customHeight="1" x14ac:dyDescent="0.2">
      <c r="A449" s="152"/>
      <c r="B449" s="186"/>
      <c r="C449" s="186"/>
      <c r="D449" s="186"/>
      <c r="E449" s="186"/>
      <c r="F449" s="186"/>
      <c r="G449" s="186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  <c r="V449" s="186"/>
      <c r="W449" s="186"/>
      <c r="X449" s="186"/>
      <c r="Y449" s="186"/>
      <c r="Z449" s="186"/>
      <c r="AA449" s="186"/>
      <c r="AB449" s="186"/>
      <c r="AC449" s="186"/>
      <c r="AD449" s="186"/>
      <c r="AE449" s="186"/>
      <c r="AF449" s="186"/>
    </row>
    <row r="450" spans="1:32" s="7" customFormat="1" ht="10.5" customHeight="1" x14ac:dyDescent="0.2">
      <c r="A450" s="152"/>
      <c r="B450" s="186"/>
      <c r="C450" s="186"/>
      <c r="D450" s="186"/>
      <c r="E450" s="186"/>
      <c r="F450" s="186"/>
      <c r="G450" s="186"/>
      <c r="H450" s="186"/>
      <c r="I450" s="186"/>
      <c r="J450" s="186"/>
      <c r="K450" s="186"/>
      <c r="L450" s="186"/>
      <c r="M450" s="186"/>
      <c r="N450" s="186"/>
      <c r="O450" s="186"/>
      <c r="P450" s="186"/>
      <c r="Q450" s="186"/>
      <c r="R450" s="186"/>
      <c r="S450" s="186"/>
      <c r="T450" s="186"/>
      <c r="U450" s="186"/>
      <c r="V450" s="186"/>
      <c r="W450" s="186"/>
      <c r="X450" s="186"/>
      <c r="Y450" s="186"/>
      <c r="Z450" s="186"/>
      <c r="AA450" s="186"/>
      <c r="AB450" s="186"/>
      <c r="AC450" s="186"/>
      <c r="AD450" s="186"/>
      <c r="AE450" s="186"/>
      <c r="AF450" s="186"/>
    </row>
    <row r="451" spans="1:32" s="7" customFormat="1" ht="10.5" customHeight="1" x14ac:dyDescent="0.2">
      <c r="A451" s="152"/>
      <c r="B451" s="186"/>
      <c r="C451" s="186"/>
      <c r="D451" s="186"/>
      <c r="E451" s="186"/>
      <c r="F451" s="186"/>
      <c r="G451" s="186"/>
      <c r="H451" s="186"/>
      <c r="I451" s="186"/>
      <c r="J451" s="186"/>
      <c r="K451" s="186"/>
      <c r="L451" s="186"/>
      <c r="M451" s="186"/>
      <c r="N451" s="186"/>
      <c r="O451" s="186"/>
      <c r="P451" s="186"/>
      <c r="Q451" s="186"/>
      <c r="R451" s="186"/>
      <c r="S451" s="186"/>
      <c r="T451" s="186"/>
      <c r="U451" s="186"/>
      <c r="V451" s="186"/>
      <c r="W451" s="186"/>
      <c r="X451" s="186"/>
      <c r="Y451" s="186"/>
      <c r="Z451" s="186"/>
      <c r="AA451" s="186"/>
      <c r="AB451" s="186"/>
      <c r="AC451" s="186"/>
      <c r="AD451" s="186"/>
      <c r="AE451" s="186"/>
      <c r="AF451" s="186"/>
    </row>
    <row r="452" spans="1:32" s="7" customFormat="1" ht="10.5" customHeight="1" x14ac:dyDescent="0.2">
      <c r="A452" s="152"/>
      <c r="B452" s="186"/>
      <c r="C452" s="186"/>
      <c r="D452" s="186"/>
      <c r="E452" s="186"/>
      <c r="F452" s="186"/>
      <c r="G452" s="186"/>
      <c r="H452" s="186"/>
      <c r="I452" s="186"/>
      <c r="J452" s="186"/>
      <c r="K452" s="186"/>
      <c r="L452" s="186"/>
      <c r="M452" s="186"/>
      <c r="N452" s="186"/>
      <c r="O452" s="186"/>
      <c r="P452" s="186"/>
      <c r="Q452" s="186"/>
      <c r="R452" s="186"/>
      <c r="S452" s="186"/>
      <c r="T452" s="186"/>
      <c r="U452" s="186"/>
      <c r="V452" s="186"/>
      <c r="W452" s="186"/>
      <c r="X452" s="186"/>
      <c r="Y452" s="186"/>
      <c r="Z452" s="186"/>
      <c r="AA452" s="186"/>
      <c r="AB452" s="186"/>
      <c r="AC452" s="186"/>
      <c r="AD452" s="186"/>
      <c r="AE452" s="186"/>
      <c r="AF452" s="186"/>
    </row>
    <row r="453" spans="1:32" s="7" customFormat="1" ht="10.5" customHeight="1" x14ac:dyDescent="0.2">
      <c r="A453" s="152"/>
      <c r="B453" s="186"/>
      <c r="C453" s="186"/>
      <c r="D453" s="186"/>
      <c r="E453" s="186"/>
      <c r="F453" s="186"/>
      <c r="G453" s="186"/>
      <c r="H453" s="186"/>
      <c r="I453" s="186"/>
      <c r="J453" s="186"/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  <c r="U453" s="186"/>
      <c r="V453" s="186"/>
      <c r="W453" s="186"/>
      <c r="X453" s="186"/>
      <c r="Y453" s="186"/>
      <c r="Z453" s="186"/>
      <c r="AA453" s="186"/>
      <c r="AB453" s="186"/>
      <c r="AC453" s="186"/>
      <c r="AD453" s="186"/>
      <c r="AE453" s="186"/>
      <c r="AF453" s="186"/>
    </row>
    <row r="454" spans="1:32" s="7" customFormat="1" ht="10.5" customHeight="1" x14ac:dyDescent="0.2">
      <c r="A454" s="152"/>
      <c r="B454" s="186"/>
      <c r="C454" s="186"/>
      <c r="D454" s="186"/>
      <c r="E454" s="186"/>
      <c r="F454" s="186"/>
      <c r="G454" s="186"/>
      <c r="H454" s="186"/>
      <c r="I454" s="186"/>
      <c r="J454" s="186"/>
      <c r="K454" s="186"/>
      <c r="L454" s="186"/>
      <c r="M454" s="186"/>
      <c r="N454" s="186"/>
      <c r="O454" s="186"/>
      <c r="P454" s="186"/>
      <c r="Q454" s="186"/>
      <c r="R454" s="186"/>
      <c r="S454" s="186"/>
      <c r="T454" s="186"/>
      <c r="U454" s="186"/>
      <c r="V454" s="186"/>
      <c r="W454" s="186"/>
      <c r="X454" s="186"/>
      <c r="Y454" s="186"/>
      <c r="Z454" s="186"/>
      <c r="AA454" s="186"/>
      <c r="AB454" s="186"/>
      <c r="AC454" s="186"/>
      <c r="AD454" s="186"/>
      <c r="AE454" s="186"/>
      <c r="AF454" s="186"/>
    </row>
    <row r="455" spans="1:32" s="7" customFormat="1" ht="10.5" customHeight="1" x14ac:dyDescent="0.2">
      <c r="A455" s="152"/>
      <c r="B455" s="186"/>
      <c r="C455" s="186"/>
      <c r="D455" s="186"/>
      <c r="E455" s="186"/>
      <c r="F455" s="186"/>
      <c r="G455" s="186"/>
      <c r="H455" s="186"/>
      <c r="I455" s="186"/>
      <c r="J455" s="186"/>
      <c r="K455" s="186"/>
      <c r="L455" s="186"/>
      <c r="M455" s="186"/>
      <c r="N455" s="186"/>
      <c r="O455" s="186"/>
      <c r="P455" s="186"/>
      <c r="Q455" s="186"/>
      <c r="R455" s="186"/>
      <c r="S455" s="186"/>
      <c r="T455" s="186"/>
      <c r="U455" s="186"/>
      <c r="V455" s="186"/>
      <c r="W455" s="186"/>
      <c r="X455" s="186"/>
      <c r="Y455" s="186"/>
      <c r="Z455" s="186"/>
      <c r="AA455" s="186"/>
      <c r="AB455" s="186"/>
      <c r="AC455" s="186"/>
      <c r="AD455" s="186"/>
      <c r="AE455" s="186"/>
      <c r="AF455" s="186"/>
    </row>
    <row r="456" spans="1:32" s="7" customFormat="1" ht="10.5" customHeight="1" x14ac:dyDescent="0.2">
      <c r="A456" s="152"/>
      <c r="B456" s="186"/>
      <c r="C456" s="186"/>
      <c r="D456" s="186"/>
      <c r="E456" s="186"/>
      <c r="F456" s="186"/>
      <c r="G456" s="186"/>
      <c r="H456" s="186"/>
      <c r="I456" s="186"/>
      <c r="J456" s="186"/>
      <c r="K456" s="186"/>
      <c r="L456" s="186"/>
      <c r="M456" s="186"/>
      <c r="N456" s="186"/>
      <c r="O456" s="186"/>
      <c r="P456" s="186"/>
      <c r="Q456" s="186"/>
      <c r="R456" s="186"/>
      <c r="S456" s="186"/>
      <c r="T456" s="186"/>
      <c r="U456" s="186"/>
      <c r="V456" s="186"/>
      <c r="W456" s="186"/>
      <c r="X456" s="186"/>
      <c r="Y456" s="186"/>
      <c r="Z456" s="186"/>
      <c r="AA456" s="186"/>
      <c r="AB456" s="186"/>
      <c r="AC456" s="186"/>
      <c r="AD456" s="186"/>
      <c r="AE456" s="186"/>
      <c r="AF456" s="186"/>
    </row>
    <row r="457" spans="1:32" s="7" customFormat="1" ht="10.5" customHeight="1" x14ac:dyDescent="0.2">
      <c r="A457" s="152"/>
      <c r="B457" s="186"/>
      <c r="C457" s="186"/>
      <c r="D457" s="186"/>
      <c r="E457" s="186"/>
      <c r="F457" s="186"/>
      <c r="G457" s="186"/>
      <c r="H457" s="186"/>
      <c r="I457" s="186"/>
      <c r="J457" s="186"/>
      <c r="K457" s="186"/>
      <c r="L457" s="186"/>
      <c r="M457" s="186"/>
      <c r="N457" s="186"/>
      <c r="O457" s="186"/>
      <c r="P457" s="186"/>
      <c r="Q457" s="186"/>
      <c r="R457" s="186"/>
      <c r="S457" s="186"/>
      <c r="T457" s="186"/>
      <c r="U457" s="186"/>
      <c r="V457" s="186"/>
      <c r="W457" s="186"/>
      <c r="X457" s="186"/>
      <c r="Y457" s="186"/>
      <c r="Z457" s="186"/>
      <c r="AA457" s="186"/>
      <c r="AB457" s="186"/>
      <c r="AC457" s="186"/>
      <c r="AD457" s="186"/>
      <c r="AE457" s="186"/>
      <c r="AF457" s="186"/>
    </row>
    <row r="458" spans="1:32" s="7" customFormat="1" ht="10.5" customHeight="1" x14ac:dyDescent="0.2">
      <c r="A458" s="152"/>
      <c r="B458" s="186"/>
      <c r="C458" s="186"/>
      <c r="D458" s="186"/>
      <c r="E458" s="186"/>
      <c r="F458" s="186"/>
      <c r="G458" s="186"/>
      <c r="H458" s="186"/>
      <c r="I458" s="186"/>
      <c r="J458" s="186"/>
      <c r="K458" s="186"/>
      <c r="L458" s="186"/>
      <c r="M458" s="186"/>
      <c r="N458" s="186"/>
      <c r="O458" s="186"/>
      <c r="P458" s="186"/>
      <c r="Q458" s="186"/>
      <c r="R458" s="186"/>
      <c r="S458" s="186"/>
      <c r="T458" s="186"/>
      <c r="U458" s="186"/>
      <c r="V458" s="186"/>
      <c r="W458" s="186"/>
      <c r="X458" s="186"/>
      <c r="Y458" s="186"/>
      <c r="Z458" s="186"/>
      <c r="AA458" s="186"/>
      <c r="AB458" s="186"/>
      <c r="AC458" s="186"/>
      <c r="AD458" s="186"/>
      <c r="AE458" s="186"/>
      <c r="AF458" s="186"/>
    </row>
    <row r="459" spans="1:32" s="7" customFormat="1" ht="10.5" customHeight="1" x14ac:dyDescent="0.2">
      <c r="A459" s="152"/>
      <c r="B459" s="186"/>
      <c r="C459" s="186"/>
      <c r="D459" s="186"/>
      <c r="E459" s="186"/>
      <c r="F459" s="186"/>
      <c r="G459" s="186"/>
      <c r="H459" s="186"/>
      <c r="I459" s="186"/>
      <c r="J459" s="186"/>
      <c r="K459" s="186"/>
      <c r="L459" s="186"/>
      <c r="M459" s="186"/>
      <c r="N459" s="186"/>
      <c r="O459" s="186"/>
      <c r="P459" s="186"/>
      <c r="Q459" s="186"/>
      <c r="R459" s="186"/>
      <c r="S459" s="186"/>
      <c r="T459" s="186"/>
      <c r="U459" s="186"/>
      <c r="V459" s="186"/>
      <c r="W459" s="186"/>
      <c r="X459" s="186"/>
      <c r="Y459" s="186"/>
      <c r="Z459" s="186"/>
      <c r="AA459" s="186"/>
      <c r="AB459" s="186"/>
      <c r="AC459" s="186"/>
      <c r="AD459" s="186"/>
      <c r="AE459" s="186"/>
      <c r="AF459" s="186"/>
    </row>
    <row r="460" spans="1:32" s="7" customFormat="1" ht="10.5" customHeight="1" x14ac:dyDescent="0.2">
      <c r="A460" s="152"/>
      <c r="B460" s="186"/>
      <c r="C460" s="186"/>
      <c r="D460" s="186"/>
      <c r="E460" s="186"/>
      <c r="F460" s="186"/>
      <c r="G460" s="186"/>
      <c r="H460" s="186"/>
      <c r="I460" s="186"/>
      <c r="J460" s="186"/>
      <c r="K460" s="186"/>
      <c r="L460" s="186"/>
      <c r="M460" s="186"/>
      <c r="N460" s="186"/>
      <c r="O460" s="186"/>
      <c r="P460" s="186"/>
      <c r="Q460" s="186"/>
      <c r="R460" s="186"/>
      <c r="S460" s="186"/>
      <c r="T460" s="186"/>
      <c r="U460" s="186"/>
      <c r="V460" s="186"/>
      <c r="W460" s="186"/>
      <c r="X460" s="186"/>
      <c r="Y460" s="186"/>
      <c r="Z460" s="186"/>
      <c r="AA460" s="186"/>
      <c r="AB460" s="186"/>
      <c r="AC460" s="186"/>
      <c r="AD460" s="186"/>
      <c r="AE460" s="186"/>
      <c r="AF460" s="186"/>
    </row>
    <row r="461" spans="1:32" s="7" customFormat="1" ht="10.5" customHeight="1" x14ac:dyDescent="0.2">
      <c r="A461" s="152"/>
      <c r="B461" s="18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86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  <c r="Z461" s="186"/>
      <c r="AA461" s="186"/>
      <c r="AB461" s="186"/>
      <c r="AC461" s="186"/>
      <c r="AD461" s="186"/>
      <c r="AE461" s="186"/>
      <c r="AF461" s="186"/>
    </row>
    <row r="462" spans="1:32" s="7" customFormat="1" ht="10.5" customHeight="1" x14ac:dyDescent="0.2">
      <c r="A462" s="152"/>
      <c r="B462" s="186"/>
      <c r="C462" s="186"/>
      <c r="D462" s="186"/>
      <c r="E462" s="186"/>
      <c r="F462" s="186"/>
      <c r="G462" s="186"/>
      <c r="H462" s="186"/>
      <c r="I462" s="186"/>
      <c r="J462" s="186"/>
      <c r="K462" s="186"/>
      <c r="L462" s="186"/>
      <c r="M462" s="186"/>
      <c r="N462" s="186"/>
      <c r="O462" s="186"/>
      <c r="P462" s="186"/>
      <c r="Q462" s="186"/>
      <c r="R462" s="186"/>
      <c r="S462" s="186"/>
      <c r="T462" s="186"/>
      <c r="U462" s="186"/>
      <c r="V462" s="186"/>
      <c r="W462" s="186"/>
      <c r="X462" s="186"/>
      <c r="Y462" s="186"/>
      <c r="Z462" s="186"/>
      <c r="AA462" s="186"/>
      <c r="AB462" s="186"/>
      <c r="AC462" s="186"/>
      <c r="AD462" s="186"/>
      <c r="AE462" s="186"/>
      <c r="AF462" s="186"/>
    </row>
    <row r="463" spans="1:32" s="7" customFormat="1" ht="10.5" customHeight="1" x14ac:dyDescent="0.2">
      <c r="A463" s="152"/>
      <c r="B463" s="186"/>
      <c r="C463" s="186"/>
      <c r="D463" s="186"/>
      <c r="E463" s="186"/>
      <c r="F463" s="186"/>
      <c r="G463" s="186"/>
      <c r="H463" s="186"/>
      <c r="I463" s="186"/>
      <c r="J463" s="186"/>
      <c r="K463" s="186"/>
      <c r="L463" s="186"/>
      <c r="M463" s="186"/>
      <c r="N463" s="186"/>
      <c r="O463" s="186"/>
      <c r="P463" s="186"/>
      <c r="Q463" s="186"/>
      <c r="R463" s="186"/>
      <c r="S463" s="186"/>
      <c r="T463" s="186"/>
      <c r="U463" s="186"/>
      <c r="V463" s="186"/>
      <c r="W463" s="186"/>
      <c r="X463" s="186"/>
      <c r="Y463" s="186"/>
      <c r="Z463" s="186"/>
      <c r="AA463" s="186"/>
      <c r="AB463" s="186"/>
      <c r="AC463" s="186"/>
      <c r="AD463" s="186"/>
      <c r="AE463" s="186"/>
      <c r="AF463" s="186"/>
    </row>
    <row r="464" spans="1:32" s="7" customFormat="1" ht="10.5" customHeight="1" x14ac:dyDescent="0.2">
      <c r="A464" s="152"/>
      <c r="B464" s="186"/>
      <c r="C464" s="186"/>
      <c r="D464" s="186"/>
      <c r="E464" s="186"/>
      <c r="F464" s="186"/>
      <c r="G464" s="186"/>
      <c r="H464" s="186"/>
      <c r="I464" s="186"/>
      <c r="J464" s="186"/>
      <c r="K464" s="186"/>
      <c r="L464" s="186"/>
      <c r="M464" s="186"/>
      <c r="N464" s="186"/>
      <c r="O464" s="186"/>
      <c r="P464" s="186"/>
      <c r="Q464" s="186"/>
      <c r="R464" s="186"/>
      <c r="S464" s="186"/>
      <c r="T464" s="186"/>
      <c r="U464" s="186"/>
      <c r="V464" s="186"/>
      <c r="W464" s="186"/>
      <c r="X464" s="186"/>
      <c r="Y464" s="186"/>
      <c r="Z464" s="186"/>
      <c r="AA464" s="186"/>
      <c r="AB464" s="186"/>
      <c r="AC464" s="186"/>
      <c r="AD464" s="186"/>
      <c r="AE464" s="186"/>
      <c r="AF464" s="186"/>
    </row>
    <row r="465" spans="1:32" s="7" customFormat="1" ht="10.5" customHeight="1" x14ac:dyDescent="0.2">
      <c r="A465" s="152"/>
      <c r="B465" s="186"/>
      <c r="C465" s="186"/>
      <c r="D465" s="186"/>
      <c r="E465" s="186"/>
      <c r="F465" s="186"/>
      <c r="G465" s="186"/>
      <c r="H465" s="186"/>
      <c r="I465" s="186"/>
      <c r="J465" s="186"/>
      <c r="K465" s="186"/>
      <c r="L465" s="186"/>
      <c r="M465" s="186"/>
      <c r="N465" s="186"/>
      <c r="O465" s="186"/>
      <c r="P465" s="186"/>
      <c r="Q465" s="186"/>
      <c r="R465" s="186"/>
      <c r="S465" s="186"/>
      <c r="T465" s="186"/>
      <c r="U465" s="186"/>
      <c r="V465" s="186"/>
      <c r="W465" s="186"/>
      <c r="X465" s="186"/>
      <c r="Y465" s="186"/>
      <c r="Z465" s="186"/>
      <c r="AA465" s="186"/>
      <c r="AB465" s="186"/>
      <c r="AC465" s="186"/>
      <c r="AD465" s="186"/>
      <c r="AE465" s="186"/>
      <c r="AF465" s="186"/>
    </row>
    <row r="466" spans="1:32" s="7" customFormat="1" ht="10.5" customHeight="1" x14ac:dyDescent="0.2">
      <c r="A466" s="152"/>
      <c r="B466" s="186"/>
      <c r="C466" s="186"/>
      <c r="D466" s="186"/>
      <c r="E466" s="186"/>
      <c r="F466" s="186"/>
      <c r="G466" s="186"/>
      <c r="H466" s="186"/>
      <c r="I466" s="186"/>
      <c r="J466" s="186"/>
      <c r="K466" s="186"/>
      <c r="L466" s="186"/>
      <c r="M466" s="186"/>
      <c r="N466" s="186"/>
      <c r="O466" s="186"/>
      <c r="P466" s="186"/>
      <c r="Q466" s="186"/>
      <c r="R466" s="186"/>
      <c r="S466" s="186"/>
      <c r="T466" s="186"/>
      <c r="U466" s="186"/>
      <c r="V466" s="186"/>
      <c r="W466" s="186"/>
      <c r="X466" s="186"/>
      <c r="Y466" s="186"/>
      <c r="Z466" s="186"/>
      <c r="AA466" s="186"/>
      <c r="AB466" s="186"/>
      <c r="AC466" s="186"/>
      <c r="AD466" s="186"/>
      <c r="AE466" s="186"/>
      <c r="AF466" s="186"/>
    </row>
    <row r="467" spans="1:32" s="7" customFormat="1" ht="10.5" customHeight="1" x14ac:dyDescent="0.2">
      <c r="A467" s="152"/>
      <c r="B467" s="186"/>
      <c r="C467" s="186"/>
      <c r="D467" s="186"/>
      <c r="E467" s="186"/>
      <c r="F467" s="186"/>
      <c r="G467" s="186"/>
      <c r="H467" s="186"/>
      <c r="I467" s="186"/>
      <c r="J467" s="186"/>
      <c r="K467" s="186"/>
      <c r="L467" s="186"/>
      <c r="M467" s="186"/>
      <c r="N467" s="186"/>
      <c r="O467" s="186"/>
      <c r="P467" s="186"/>
      <c r="Q467" s="186"/>
      <c r="R467" s="186"/>
      <c r="S467" s="186"/>
      <c r="T467" s="186"/>
      <c r="U467" s="186"/>
      <c r="V467" s="186"/>
      <c r="W467" s="186"/>
      <c r="X467" s="186"/>
      <c r="Y467" s="186"/>
      <c r="Z467" s="186"/>
      <c r="AA467" s="186"/>
      <c r="AB467" s="186"/>
      <c r="AC467" s="186"/>
      <c r="AD467" s="186"/>
      <c r="AE467" s="186"/>
      <c r="AF467" s="186"/>
    </row>
    <row r="468" spans="1:32" s="7" customFormat="1" ht="10.5" customHeight="1" x14ac:dyDescent="0.2">
      <c r="A468" s="152"/>
      <c r="B468" s="186"/>
      <c r="C468" s="186"/>
      <c r="D468" s="186"/>
      <c r="E468" s="186"/>
      <c r="F468" s="186"/>
      <c r="G468" s="186"/>
      <c r="H468" s="186"/>
      <c r="I468" s="186"/>
      <c r="J468" s="186"/>
      <c r="K468" s="186"/>
      <c r="L468" s="186"/>
      <c r="M468" s="186"/>
      <c r="N468" s="186"/>
      <c r="O468" s="186"/>
      <c r="P468" s="186"/>
      <c r="Q468" s="186"/>
      <c r="R468" s="186"/>
      <c r="S468" s="186"/>
      <c r="T468" s="186"/>
      <c r="U468" s="186"/>
      <c r="V468" s="186"/>
      <c r="W468" s="186"/>
      <c r="X468" s="186"/>
      <c r="Y468" s="186"/>
      <c r="Z468" s="186"/>
      <c r="AA468" s="186"/>
      <c r="AB468" s="186"/>
      <c r="AC468" s="186"/>
      <c r="AD468" s="186"/>
      <c r="AE468" s="186"/>
      <c r="AF468" s="186"/>
    </row>
    <row r="469" spans="1:32" s="7" customFormat="1" ht="10.5" customHeight="1" x14ac:dyDescent="0.2">
      <c r="A469" s="152"/>
      <c r="B469" s="186"/>
      <c r="C469" s="186"/>
      <c r="D469" s="186"/>
      <c r="E469" s="186"/>
      <c r="F469" s="186"/>
      <c r="G469" s="186"/>
      <c r="H469" s="186"/>
      <c r="I469" s="186"/>
      <c r="J469" s="186"/>
      <c r="K469" s="186"/>
      <c r="L469" s="186"/>
      <c r="M469" s="186"/>
      <c r="N469" s="186"/>
      <c r="O469" s="186"/>
      <c r="P469" s="186"/>
      <c r="Q469" s="186"/>
      <c r="R469" s="186"/>
      <c r="S469" s="186"/>
      <c r="T469" s="186"/>
      <c r="U469" s="186"/>
      <c r="V469" s="186"/>
      <c r="W469" s="186"/>
      <c r="X469" s="186"/>
      <c r="Y469" s="186"/>
      <c r="Z469" s="186"/>
      <c r="AA469" s="186"/>
      <c r="AB469" s="186"/>
      <c r="AC469" s="186"/>
      <c r="AD469" s="186"/>
      <c r="AE469" s="186"/>
      <c r="AF469" s="186"/>
    </row>
    <row r="470" spans="1:32" s="7" customFormat="1" ht="10.5" customHeight="1" x14ac:dyDescent="0.2">
      <c r="A470" s="152"/>
      <c r="B470" s="186"/>
      <c r="C470" s="186"/>
      <c r="D470" s="186"/>
      <c r="E470" s="186"/>
      <c r="F470" s="186"/>
      <c r="G470" s="186"/>
      <c r="H470" s="186"/>
      <c r="I470" s="186"/>
      <c r="J470" s="186"/>
      <c r="K470" s="186"/>
      <c r="L470" s="186"/>
      <c r="M470" s="186"/>
      <c r="N470" s="186"/>
      <c r="O470" s="186"/>
      <c r="P470" s="186"/>
      <c r="Q470" s="186"/>
      <c r="R470" s="186"/>
      <c r="S470" s="186"/>
      <c r="T470" s="186"/>
      <c r="U470" s="186"/>
      <c r="V470" s="186"/>
      <c r="W470" s="186"/>
      <c r="X470" s="186"/>
      <c r="Y470" s="186"/>
      <c r="Z470" s="186"/>
      <c r="AA470" s="186"/>
      <c r="AB470" s="186"/>
      <c r="AC470" s="186"/>
      <c r="AD470" s="186"/>
      <c r="AE470" s="186"/>
      <c r="AF470" s="186"/>
    </row>
    <row r="471" spans="1:32" s="7" customFormat="1" ht="10.5" customHeight="1" x14ac:dyDescent="0.2">
      <c r="A471" s="152"/>
      <c r="B471" s="186"/>
      <c r="C471" s="186"/>
      <c r="D471" s="186"/>
      <c r="E471" s="186"/>
      <c r="F471" s="186"/>
      <c r="G471" s="186"/>
      <c r="H471" s="186"/>
      <c r="I471" s="186"/>
      <c r="J471" s="186"/>
      <c r="K471" s="186"/>
      <c r="L471" s="186"/>
      <c r="M471" s="186"/>
      <c r="N471" s="186"/>
      <c r="O471" s="186"/>
      <c r="P471" s="186"/>
      <c r="Q471" s="186"/>
      <c r="R471" s="186"/>
      <c r="S471" s="186"/>
      <c r="T471" s="186"/>
      <c r="U471" s="186"/>
      <c r="V471" s="186"/>
      <c r="W471" s="186"/>
      <c r="X471" s="186"/>
      <c r="Y471" s="186"/>
      <c r="Z471" s="186"/>
      <c r="AA471" s="186"/>
      <c r="AB471" s="186"/>
      <c r="AC471" s="186"/>
      <c r="AD471" s="186"/>
      <c r="AE471" s="186"/>
      <c r="AF471" s="186"/>
    </row>
    <row r="472" spans="1:32" s="7" customFormat="1" ht="10.5" customHeight="1" x14ac:dyDescent="0.2">
      <c r="A472" s="152"/>
      <c r="B472" s="186"/>
      <c r="C472" s="186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6"/>
      <c r="Z472" s="186"/>
      <c r="AA472" s="186"/>
      <c r="AB472" s="186"/>
      <c r="AC472" s="186"/>
      <c r="AD472" s="186"/>
      <c r="AE472" s="186"/>
      <c r="AF472" s="186"/>
    </row>
    <row r="473" spans="1:32" s="7" customFormat="1" ht="10.5" customHeight="1" x14ac:dyDescent="0.2">
      <c r="A473" s="152"/>
      <c r="B473" s="186"/>
      <c r="C473" s="186"/>
      <c r="D473" s="186"/>
      <c r="E473" s="186"/>
      <c r="F473" s="186"/>
      <c r="G473" s="186"/>
      <c r="H473" s="186"/>
      <c r="I473" s="186"/>
      <c r="J473" s="186"/>
      <c r="K473" s="186"/>
      <c r="L473" s="186"/>
      <c r="M473" s="186"/>
      <c r="N473" s="186"/>
      <c r="O473" s="186"/>
      <c r="P473" s="186"/>
      <c r="Q473" s="186"/>
      <c r="R473" s="186"/>
      <c r="S473" s="186"/>
      <c r="T473" s="186"/>
      <c r="U473" s="186"/>
      <c r="V473" s="186"/>
      <c r="W473" s="186"/>
      <c r="X473" s="186"/>
      <c r="Y473" s="186"/>
      <c r="Z473" s="186"/>
      <c r="AA473" s="186"/>
      <c r="AB473" s="186"/>
      <c r="AC473" s="186"/>
      <c r="AD473" s="186"/>
      <c r="AE473" s="186"/>
      <c r="AF473" s="186"/>
    </row>
    <row r="474" spans="1:32" s="7" customFormat="1" ht="10.5" customHeight="1" x14ac:dyDescent="0.2">
      <c r="A474" s="152"/>
      <c r="B474" s="186"/>
      <c r="C474" s="186"/>
      <c r="D474" s="186"/>
      <c r="E474" s="186"/>
      <c r="F474" s="186"/>
      <c r="G474" s="186"/>
      <c r="H474" s="186"/>
      <c r="I474" s="186"/>
      <c r="J474" s="186"/>
      <c r="K474" s="186"/>
      <c r="L474" s="186"/>
      <c r="M474" s="186"/>
      <c r="N474" s="186"/>
      <c r="O474" s="186"/>
      <c r="P474" s="186"/>
      <c r="Q474" s="186"/>
      <c r="R474" s="186"/>
      <c r="S474" s="186"/>
      <c r="T474" s="186"/>
      <c r="U474" s="186"/>
      <c r="V474" s="186"/>
      <c r="W474" s="186"/>
      <c r="X474" s="186"/>
      <c r="Y474" s="186"/>
      <c r="Z474" s="186"/>
      <c r="AA474" s="186"/>
      <c r="AB474" s="186"/>
      <c r="AC474" s="186"/>
      <c r="AD474" s="186"/>
      <c r="AE474" s="186"/>
      <c r="AF474" s="186"/>
    </row>
    <row r="475" spans="1:32" s="7" customFormat="1" ht="10.5" customHeight="1" x14ac:dyDescent="0.2">
      <c r="A475" s="152"/>
      <c r="B475" s="186"/>
      <c r="C475" s="186"/>
      <c r="D475" s="186"/>
      <c r="E475" s="186"/>
      <c r="F475" s="186"/>
      <c r="G475" s="186"/>
      <c r="H475" s="186"/>
      <c r="I475" s="186"/>
      <c r="J475" s="186"/>
      <c r="K475" s="186"/>
      <c r="L475" s="186"/>
      <c r="M475" s="186"/>
      <c r="N475" s="186"/>
      <c r="O475" s="186"/>
      <c r="P475" s="186"/>
      <c r="Q475" s="186"/>
      <c r="R475" s="186"/>
      <c r="S475" s="186"/>
      <c r="T475" s="186"/>
      <c r="U475" s="186"/>
      <c r="V475" s="186"/>
      <c r="W475" s="186"/>
      <c r="X475" s="186"/>
      <c r="Y475" s="186"/>
      <c r="Z475" s="186"/>
      <c r="AA475" s="186"/>
      <c r="AB475" s="186"/>
      <c r="AC475" s="186"/>
      <c r="AD475" s="186"/>
      <c r="AE475" s="186"/>
      <c r="AF475" s="186"/>
    </row>
    <row r="476" spans="1:32" s="7" customFormat="1" ht="10.5" customHeight="1" x14ac:dyDescent="0.2">
      <c r="A476" s="152"/>
      <c r="B476" s="186"/>
      <c r="C476" s="186"/>
      <c r="D476" s="186"/>
      <c r="E476" s="186"/>
      <c r="F476" s="186"/>
      <c r="G476" s="186"/>
      <c r="H476" s="186"/>
      <c r="I476" s="186"/>
      <c r="J476" s="186"/>
      <c r="K476" s="186"/>
      <c r="L476" s="186"/>
      <c r="M476" s="186"/>
      <c r="N476" s="186"/>
      <c r="O476" s="186"/>
      <c r="P476" s="186"/>
      <c r="Q476" s="186"/>
      <c r="R476" s="186"/>
      <c r="S476" s="186"/>
      <c r="T476" s="186"/>
      <c r="U476" s="186"/>
      <c r="V476" s="186"/>
      <c r="W476" s="186"/>
      <c r="X476" s="186"/>
      <c r="Y476" s="186"/>
      <c r="Z476" s="186"/>
      <c r="AA476" s="186"/>
      <c r="AB476" s="186"/>
      <c r="AC476" s="186"/>
      <c r="AD476" s="186"/>
      <c r="AE476" s="186"/>
      <c r="AF476" s="186"/>
    </row>
    <row r="477" spans="1:32" s="7" customFormat="1" ht="10.5" customHeight="1" x14ac:dyDescent="0.2">
      <c r="A477" s="152"/>
      <c r="B477" s="186"/>
      <c r="C477" s="186"/>
      <c r="D477" s="186"/>
      <c r="E477" s="186"/>
      <c r="F477" s="186"/>
      <c r="G477" s="186"/>
      <c r="H477" s="186"/>
      <c r="I477" s="186"/>
      <c r="J477" s="186"/>
      <c r="K477" s="186"/>
      <c r="L477" s="186"/>
      <c r="M477" s="186"/>
      <c r="N477" s="186"/>
      <c r="O477" s="186"/>
      <c r="P477" s="186"/>
      <c r="Q477" s="186"/>
      <c r="R477" s="186"/>
      <c r="S477" s="186"/>
      <c r="T477" s="186"/>
      <c r="U477" s="186"/>
      <c r="V477" s="186"/>
      <c r="W477" s="186"/>
      <c r="X477" s="186"/>
      <c r="Y477" s="186"/>
      <c r="Z477" s="186"/>
      <c r="AA477" s="186"/>
      <c r="AB477" s="186"/>
      <c r="AC477" s="186"/>
      <c r="AD477" s="186"/>
      <c r="AE477" s="186"/>
      <c r="AF477" s="186"/>
    </row>
    <row r="478" spans="1:32" s="7" customFormat="1" ht="10.5" customHeight="1" x14ac:dyDescent="0.2">
      <c r="A478" s="152"/>
      <c r="B478" s="186"/>
      <c r="C478" s="186"/>
      <c r="D478" s="186"/>
      <c r="E478" s="186"/>
      <c r="F478" s="186"/>
      <c r="G478" s="186"/>
      <c r="H478" s="186"/>
      <c r="I478" s="186"/>
      <c r="J478" s="186"/>
      <c r="K478" s="186"/>
      <c r="L478" s="186"/>
      <c r="M478" s="186"/>
      <c r="N478" s="186"/>
      <c r="O478" s="186"/>
      <c r="P478" s="186"/>
      <c r="Q478" s="186"/>
      <c r="R478" s="186"/>
      <c r="S478" s="186"/>
      <c r="T478" s="186"/>
      <c r="U478" s="186"/>
      <c r="V478" s="186"/>
      <c r="W478" s="186"/>
      <c r="X478" s="186"/>
      <c r="Y478" s="186"/>
      <c r="Z478" s="186"/>
      <c r="AA478" s="186"/>
      <c r="AB478" s="186"/>
      <c r="AC478" s="186"/>
      <c r="AD478" s="186"/>
      <c r="AE478" s="186"/>
      <c r="AF478" s="186"/>
    </row>
    <row r="479" spans="1:32" s="7" customFormat="1" ht="10.5" customHeight="1" x14ac:dyDescent="0.2">
      <c r="A479" s="152"/>
      <c r="B479" s="186"/>
      <c r="C479" s="186"/>
      <c r="D479" s="186"/>
      <c r="E479" s="186"/>
      <c r="F479" s="186"/>
      <c r="G479" s="186"/>
      <c r="H479" s="186"/>
      <c r="I479" s="186"/>
      <c r="J479" s="186"/>
      <c r="K479" s="186"/>
      <c r="L479" s="186"/>
      <c r="M479" s="186"/>
      <c r="N479" s="186"/>
      <c r="O479" s="186"/>
      <c r="P479" s="186"/>
      <c r="Q479" s="186"/>
      <c r="R479" s="186"/>
      <c r="S479" s="186"/>
      <c r="T479" s="186"/>
      <c r="U479" s="186"/>
      <c r="V479" s="186"/>
      <c r="W479" s="186"/>
      <c r="X479" s="186"/>
      <c r="Y479" s="186"/>
      <c r="Z479" s="186"/>
      <c r="AA479" s="186"/>
      <c r="AB479" s="186"/>
      <c r="AC479" s="186"/>
      <c r="AD479" s="186"/>
      <c r="AE479" s="186"/>
      <c r="AF479" s="186"/>
    </row>
    <row r="480" spans="1:32" s="7" customFormat="1" ht="10.5" customHeight="1" x14ac:dyDescent="0.2">
      <c r="A480" s="152"/>
      <c r="B480" s="186"/>
      <c r="C480" s="186"/>
      <c r="D480" s="186"/>
      <c r="E480" s="186"/>
      <c r="F480" s="186"/>
      <c r="G480" s="186"/>
      <c r="H480" s="186"/>
      <c r="I480" s="186"/>
      <c r="J480" s="186"/>
      <c r="K480" s="186"/>
      <c r="L480" s="186"/>
      <c r="M480" s="186"/>
      <c r="N480" s="186"/>
      <c r="O480" s="186"/>
      <c r="P480" s="186"/>
      <c r="Q480" s="186"/>
      <c r="R480" s="186"/>
      <c r="S480" s="186"/>
      <c r="T480" s="186"/>
      <c r="U480" s="186"/>
      <c r="V480" s="186"/>
      <c r="W480" s="186"/>
      <c r="X480" s="186"/>
      <c r="Y480" s="186"/>
      <c r="Z480" s="186"/>
      <c r="AA480" s="186"/>
      <c r="AB480" s="186"/>
      <c r="AC480" s="186"/>
      <c r="AD480" s="186"/>
      <c r="AE480" s="186"/>
      <c r="AF480" s="186"/>
    </row>
    <row r="481" spans="1:32" s="7" customFormat="1" ht="10.5" customHeight="1" x14ac:dyDescent="0.2">
      <c r="A481" s="152"/>
      <c r="B481" s="186"/>
      <c r="C481" s="186"/>
      <c r="D481" s="186"/>
      <c r="E481" s="186"/>
      <c r="F481" s="186"/>
      <c r="G481" s="186"/>
      <c r="H481" s="186"/>
      <c r="I481" s="186"/>
      <c r="J481" s="186"/>
      <c r="K481" s="186"/>
      <c r="L481" s="186"/>
      <c r="M481" s="186"/>
      <c r="N481" s="186"/>
      <c r="O481" s="186"/>
      <c r="P481" s="186"/>
      <c r="Q481" s="186"/>
      <c r="R481" s="186"/>
      <c r="S481" s="186"/>
      <c r="T481" s="186"/>
      <c r="U481" s="186"/>
      <c r="V481" s="186"/>
      <c r="W481" s="186"/>
      <c r="X481" s="186"/>
      <c r="Y481" s="186"/>
      <c r="Z481" s="186"/>
      <c r="AA481" s="186"/>
      <c r="AB481" s="186"/>
      <c r="AC481" s="186"/>
      <c r="AD481" s="186"/>
      <c r="AE481" s="186"/>
      <c r="AF481" s="186"/>
    </row>
    <row r="482" spans="1:32" s="7" customFormat="1" ht="10.5" customHeight="1" x14ac:dyDescent="0.2">
      <c r="A482" s="152"/>
      <c r="B482" s="186"/>
      <c r="C482" s="186"/>
      <c r="D482" s="186"/>
      <c r="E482" s="186"/>
      <c r="F482" s="186"/>
      <c r="G482" s="186"/>
      <c r="H482" s="186"/>
      <c r="I482" s="186"/>
      <c r="J482" s="186"/>
      <c r="K482" s="186"/>
      <c r="L482" s="186"/>
      <c r="M482" s="186"/>
      <c r="N482" s="186"/>
      <c r="O482" s="186"/>
      <c r="P482" s="186"/>
      <c r="Q482" s="186"/>
      <c r="R482" s="186"/>
      <c r="S482" s="186"/>
      <c r="T482" s="186"/>
      <c r="U482" s="186"/>
      <c r="V482" s="186"/>
      <c r="W482" s="186"/>
      <c r="X482" s="186"/>
      <c r="Y482" s="186"/>
      <c r="Z482" s="186"/>
      <c r="AA482" s="186"/>
      <c r="AB482" s="186"/>
      <c r="AC482" s="186"/>
      <c r="AD482" s="186"/>
      <c r="AE482" s="186"/>
      <c r="AF482" s="186"/>
    </row>
    <row r="483" spans="1:32" s="7" customFormat="1" ht="10.5" customHeight="1" x14ac:dyDescent="0.2">
      <c r="A483" s="152"/>
      <c r="B483" s="186"/>
      <c r="C483" s="186"/>
      <c r="D483" s="186"/>
      <c r="E483" s="186"/>
      <c r="F483" s="186"/>
      <c r="G483" s="186"/>
      <c r="H483" s="186"/>
      <c r="I483" s="186"/>
      <c r="J483" s="186"/>
      <c r="K483" s="186"/>
      <c r="L483" s="186"/>
      <c r="M483" s="186"/>
      <c r="N483" s="186"/>
      <c r="O483" s="186"/>
      <c r="P483" s="186"/>
      <c r="Q483" s="186"/>
      <c r="R483" s="186"/>
      <c r="S483" s="186"/>
      <c r="T483" s="186"/>
      <c r="U483" s="186"/>
      <c r="V483" s="186"/>
      <c r="W483" s="186"/>
      <c r="X483" s="186"/>
      <c r="Y483" s="186"/>
      <c r="Z483" s="186"/>
      <c r="AA483" s="186"/>
      <c r="AB483" s="186"/>
      <c r="AC483" s="186"/>
      <c r="AD483" s="186"/>
      <c r="AE483" s="186"/>
      <c r="AF483" s="186"/>
    </row>
    <row r="484" spans="1:32" s="7" customFormat="1" ht="10.5" customHeight="1" x14ac:dyDescent="0.2">
      <c r="A484" s="152"/>
      <c r="B484" s="186"/>
      <c r="C484" s="186"/>
      <c r="D484" s="186"/>
      <c r="E484" s="186"/>
      <c r="F484" s="186"/>
      <c r="G484" s="186"/>
      <c r="H484" s="186"/>
      <c r="I484" s="186"/>
      <c r="J484" s="186"/>
      <c r="K484" s="186"/>
      <c r="L484" s="186"/>
      <c r="M484" s="186"/>
      <c r="N484" s="186"/>
      <c r="O484" s="186"/>
      <c r="P484" s="186"/>
      <c r="Q484" s="186"/>
      <c r="R484" s="186"/>
      <c r="S484" s="186"/>
      <c r="T484" s="186"/>
      <c r="U484" s="186"/>
      <c r="V484" s="186"/>
      <c r="W484" s="186"/>
      <c r="X484" s="186"/>
      <c r="Y484" s="186"/>
      <c r="Z484" s="186"/>
      <c r="AA484" s="186"/>
      <c r="AB484" s="186"/>
      <c r="AC484" s="186"/>
      <c r="AD484" s="186"/>
      <c r="AE484" s="186"/>
      <c r="AF484" s="186"/>
    </row>
    <row r="485" spans="1:32" s="7" customFormat="1" ht="10.5" customHeight="1" x14ac:dyDescent="0.2">
      <c r="A485" s="152"/>
      <c r="B485" s="186"/>
      <c r="C485" s="186"/>
      <c r="D485" s="186"/>
      <c r="E485" s="186"/>
      <c r="F485" s="186"/>
      <c r="G485" s="186"/>
      <c r="H485" s="186"/>
      <c r="I485" s="186"/>
      <c r="J485" s="186"/>
      <c r="K485" s="186"/>
      <c r="L485" s="186"/>
      <c r="M485" s="186"/>
      <c r="N485" s="186"/>
      <c r="O485" s="186"/>
      <c r="P485" s="186"/>
      <c r="Q485" s="186"/>
      <c r="R485" s="186"/>
      <c r="S485" s="186"/>
      <c r="T485" s="186"/>
      <c r="U485" s="186"/>
      <c r="V485" s="186"/>
      <c r="W485" s="186"/>
      <c r="X485" s="186"/>
      <c r="Y485" s="186"/>
      <c r="Z485" s="186"/>
      <c r="AA485" s="186"/>
      <c r="AB485" s="186"/>
      <c r="AC485" s="186"/>
      <c r="AD485" s="186"/>
      <c r="AE485" s="186"/>
      <c r="AF485" s="186"/>
    </row>
    <row r="486" spans="1:32" s="7" customFormat="1" ht="10.5" customHeight="1" x14ac:dyDescent="0.2">
      <c r="A486" s="152"/>
      <c r="B486" s="186"/>
      <c r="C486" s="186"/>
      <c r="D486" s="186"/>
      <c r="E486" s="186"/>
      <c r="F486" s="186"/>
      <c r="G486" s="186"/>
      <c r="H486" s="186"/>
      <c r="I486" s="186"/>
      <c r="J486" s="186"/>
      <c r="K486" s="186"/>
      <c r="L486" s="186"/>
      <c r="M486" s="186"/>
      <c r="N486" s="186"/>
      <c r="O486" s="186"/>
      <c r="P486" s="186"/>
      <c r="Q486" s="186"/>
      <c r="R486" s="186"/>
      <c r="S486" s="186"/>
      <c r="T486" s="186"/>
      <c r="U486" s="186"/>
      <c r="V486" s="186"/>
      <c r="W486" s="186"/>
      <c r="X486" s="186"/>
      <c r="Y486" s="186"/>
      <c r="Z486" s="186"/>
      <c r="AA486" s="186"/>
      <c r="AB486" s="186"/>
      <c r="AC486" s="186"/>
      <c r="AD486" s="186"/>
      <c r="AE486" s="186"/>
      <c r="AF486" s="186"/>
    </row>
    <row r="487" spans="1:32" s="7" customFormat="1" ht="10.5" customHeight="1" x14ac:dyDescent="0.2">
      <c r="A487" s="152"/>
      <c r="B487" s="186"/>
      <c r="C487" s="186"/>
      <c r="D487" s="186"/>
      <c r="E487" s="186"/>
      <c r="F487" s="186"/>
      <c r="G487" s="186"/>
      <c r="H487" s="186"/>
      <c r="I487" s="186"/>
      <c r="J487" s="186"/>
      <c r="K487" s="186"/>
      <c r="L487" s="186"/>
      <c r="M487" s="186"/>
      <c r="N487" s="186"/>
      <c r="O487" s="186"/>
      <c r="P487" s="186"/>
      <c r="Q487" s="186"/>
      <c r="R487" s="186"/>
      <c r="S487" s="186"/>
      <c r="T487" s="186"/>
      <c r="U487" s="186"/>
      <c r="V487" s="186"/>
      <c r="W487" s="186"/>
      <c r="X487" s="186"/>
      <c r="Y487" s="186"/>
      <c r="Z487" s="186"/>
      <c r="AA487" s="186"/>
      <c r="AB487" s="186"/>
      <c r="AC487" s="186"/>
      <c r="AD487" s="186"/>
      <c r="AE487" s="186"/>
      <c r="AF487" s="186"/>
    </row>
    <row r="488" spans="1:32" s="7" customFormat="1" ht="10.5" customHeight="1" x14ac:dyDescent="0.2">
      <c r="A488" s="152"/>
      <c r="B488" s="186"/>
      <c r="C488" s="186"/>
      <c r="D488" s="186"/>
      <c r="E488" s="186"/>
      <c r="F488" s="186"/>
      <c r="G488" s="186"/>
      <c r="H488" s="186"/>
      <c r="I488" s="186"/>
      <c r="J488" s="186"/>
      <c r="K488" s="186"/>
      <c r="L488" s="186"/>
      <c r="M488" s="186"/>
      <c r="N488" s="186"/>
      <c r="O488" s="186"/>
      <c r="P488" s="186"/>
      <c r="Q488" s="186"/>
      <c r="R488" s="186"/>
      <c r="S488" s="186"/>
      <c r="T488" s="186"/>
      <c r="U488" s="186"/>
      <c r="V488" s="186"/>
      <c r="W488" s="186"/>
      <c r="X488" s="186"/>
      <c r="Y488" s="186"/>
      <c r="Z488" s="186"/>
      <c r="AA488" s="186"/>
      <c r="AB488" s="186"/>
      <c r="AC488" s="186"/>
      <c r="AD488" s="186"/>
      <c r="AE488" s="186"/>
      <c r="AF488" s="186"/>
    </row>
    <row r="489" spans="1:32" s="7" customFormat="1" ht="10.5" customHeight="1" x14ac:dyDescent="0.2">
      <c r="A489" s="152"/>
      <c r="B489" s="186"/>
      <c r="C489" s="186"/>
      <c r="D489" s="186"/>
      <c r="E489" s="186"/>
      <c r="F489" s="186"/>
      <c r="G489" s="186"/>
      <c r="H489" s="186"/>
      <c r="I489" s="186"/>
      <c r="J489" s="186"/>
      <c r="K489" s="186"/>
      <c r="L489" s="186"/>
      <c r="M489" s="186"/>
      <c r="N489" s="186"/>
      <c r="O489" s="186"/>
      <c r="P489" s="186"/>
      <c r="Q489" s="186"/>
      <c r="R489" s="186"/>
      <c r="S489" s="186"/>
      <c r="T489" s="186"/>
      <c r="U489" s="186"/>
      <c r="V489" s="186"/>
      <c r="W489" s="186"/>
      <c r="X489" s="186"/>
      <c r="Y489" s="186"/>
      <c r="Z489" s="186"/>
      <c r="AA489" s="186"/>
      <c r="AB489" s="186"/>
      <c r="AC489" s="186"/>
      <c r="AD489" s="186"/>
      <c r="AE489" s="186"/>
      <c r="AF489" s="186"/>
    </row>
    <row r="490" spans="1:32" s="7" customFormat="1" ht="10.5" customHeight="1" x14ac:dyDescent="0.2">
      <c r="A490" s="152"/>
      <c r="B490" s="186"/>
      <c r="C490" s="186"/>
      <c r="D490" s="186"/>
      <c r="E490" s="186"/>
      <c r="F490" s="186"/>
      <c r="G490" s="186"/>
      <c r="H490" s="186"/>
      <c r="I490" s="186"/>
      <c r="J490" s="186"/>
      <c r="K490" s="186"/>
      <c r="L490" s="186"/>
      <c r="M490" s="186"/>
      <c r="N490" s="186"/>
      <c r="O490" s="186"/>
      <c r="P490" s="186"/>
      <c r="Q490" s="186"/>
      <c r="R490" s="186"/>
      <c r="S490" s="186"/>
      <c r="T490" s="186"/>
      <c r="U490" s="186"/>
      <c r="V490" s="186"/>
      <c r="W490" s="186"/>
      <c r="X490" s="186"/>
      <c r="Y490" s="186"/>
      <c r="Z490" s="186"/>
      <c r="AA490" s="186"/>
      <c r="AB490" s="186"/>
      <c r="AC490" s="186"/>
      <c r="AD490" s="186"/>
      <c r="AE490" s="186"/>
      <c r="AF490" s="186"/>
    </row>
    <row r="491" spans="1:32" s="7" customFormat="1" ht="10.5" customHeight="1" x14ac:dyDescent="0.2">
      <c r="A491" s="152"/>
      <c r="B491" s="186"/>
      <c r="C491" s="186"/>
      <c r="D491" s="186"/>
      <c r="E491" s="186"/>
      <c r="F491" s="186"/>
      <c r="G491" s="186"/>
      <c r="H491" s="186"/>
      <c r="I491" s="186"/>
      <c r="J491" s="186"/>
      <c r="K491" s="186"/>
      <c r="L491" s="186"/>
      <c r="M491" s="186"/>
      <c r="N491" s="186"/>
      <c r="O491" s="186"/>
      <c r="P491" s="186"/>
      <c r="Q491" s="186"/>
      <c r="R491" s="186"/>
      <c r="S491" s="186"/>
      <c r="T491" s="186"/>
      <c r="U491" s="186"/>
      <c r="V491" s="186"/>
      <c r="W491" s="186"/>
      <c r="X491" s="186"/>
      <c r="Y491" s="186"/>
      <c r="Z491" s="186"/>
      <c r="AA491" s="186"/>
      <c r="AB491" s="186"/>
      <c r="AC491" s="186"/>
      <c r="AD491" s="186"/>
      <c r="AE491" s="186"/>
      <c r="AF491" s="186"/>
    </row>
    <row r="492" spans="1:32" s="7" customFormat="1" ht="10.5" customHeight="1" x14ac:dyDescent="0.2">
      <c r="A492" s="152"/>
      <c r="B492" s="186"/>
      <c r="C492" s="186"/>
      <c r="D492" s="186"/>
      <c r="E492" s="186"/>
      <c r="F492" s="186"/>
      <c r="G492" s="186"/>
      <c r="H492" s="186"/>
      <c r="I492" s="186"/>
      <c r="J492" s="186"/>
      <c r="K492" s="186"/>
      <c r="L492" s="186"/>
      <c r="M492" s="186"/>
      <c r="N492" s="186"/>
      <c r="O492" s="186"/>
      <c r="P492" s="186"/>
      <c r="Q492" s="186"/>
      <c r="R492" s="186"/>
      <c r="S492" s="186"/>
      <c r="T492" s="186"/>
      <c r="U492" s="186"/>
      <c r="V492" s="186"/>
      <c r="W492" s="186"/>
      <c r="X492" s="186"/>
      <c r="Y492" s="186"/>
      <c r="Z492" s="186"/>
      <c r="AA492" s="186"/>
      <c r="AB492" s="186"/>
      <c r="AC492" s="186"/>
      <c r="AD492" s="186"/>
      <c r="AE492" s="186"/>
      <c r="AF492" s="186"/>
    </row>
    <row r="493" spans="1:32" s="7" customFormat="1" ht="10.5" customHeight="1" x14ac:dyDescent="0.2">
      <c r="A493" s="152"/>
      <c r="B493" s="186"/>
      <c r="C493" s="186"/>
      <c r="D493" s="186"/>
      <c r="E493" s="186"/>
      <c r="F493" s="186"/>
      <c r="G493" s="186"/>
      <c r="H493" s="186"/>
      <c r="I493" s="186"/>
      <c r="J493" s="186"/>
      <c r="K493" s="186"/>
      <c r="L493" s="186"/>
      <c r="M493" s="186"/>
      <c r="N493" s="186"/>
      <c r="O493" s="186"/>
      <c r="P493" s="186"/>
      <c r="Q493" s="186"/>
      <c r="R493" s="186"/>
      <c r="S493" s="186"/>
      <c r="T493" s="186"/>
      <c r="U493" s="186"/>
      <c r="V493" s="186"/>
      <c r="W493" s="186"/>
      <c r="X493" s="186"/>
      <c r="Y493" s="186"/>
      <c r="Z493" s="186"/>
      <c r="AA493" s="186"/>
      <c r="AB493" s="186"/>
      <c r="AC493" s="186"/>
      <c r="AD493" s="186"/>
      <c r="AE493" s="186"/>
      <c r="AF493" s="186"/>
    </row>
    <row r="494" spans="1:32" s="7" customFormat="1" ht="10.5" customHeight="1" x14ac:dyDescent="0.2">
      <c r="A494" s="152"/>
      <c r="B494" s="186"/>
      <c r="C494" s="186"/>
      <c r="D494" s="186"/>
      <c r="E494" s="186"/>
      <c r="F494" s="186"/>
      <c r="G494" s="186"/>
      <c r="H494" s="186"/>
      <c r="I494" s="186"/>
      <c r="J494" s="186"/>
      <c r="K494" s="186"/>
      <c r="L494" s="186"/>
      <c r="M494" s="186"/>
      <c r="N494" s="186"/>
      <c r="O494" s="186"/>
      <c r="P494" s="186"/>
      <c r="Q494" s="186"/>
      <c r="R494" s="186"/>
      <c r="S494" s="186"/>
      <c r="T494" s="186"/>
      <c r="U494" s="186"/>
      <c r="V494" s="186"/>
      <c r="W494" s="186"/>
      <c r="X494" s="186"/>
      <c r="Y494" s="186"/>
      <c r="Z494" s="186"/>
      <c r="AA494" s="186"/>
      <c r="AB494" s="186"/>
      <c r="AC494" s="186"/>
      <c r="AD494" s="186"/>
      <c r="AE494" s="186"/>
      <c r="AF494" s="186"/>
    </row>
    <row r="495" spans="1:32" s="7" customFormat="1" ht="10.5" customHeight="1" x14ac:dyDescent="0.2">
      <c r="A495" s="152"/>
      <c r="B495" s="186"/>
      <c r="C495" s="186"/>
      <c r="D495" s="186"/>
      <c r="E495" s="186"/>
      <c r="F495" s="186"/>
      <c r="G495" s="186"/>
      <c r="H495" s="186"/>
      <c r="I495" s="186"/>
      <c r="J495" s="186"/>
      <c r="K495" s="186"/>
      <c r="L495" s="186"/>
      <c r="M495" s="186"/>
      <c r="N495" s="186"/>
      <c r="O495" s="186"/>
      <c r="P495" s="186"/>
      <c r="Q495" s="186"/>
      <c r="R495" s="186"/>
      <c r="S495" s="186"/>
      <c r="T495" s="186"/>
      <c r="U495" s="186"/>
      <c r="V495" s="186"/>
      <c r="W495" s="186"/>
      <c r="X495" s="186"/>
      <c r="Y495" s="186"/>
      <c r="Z495" s="186"/>
      <c r="AA495" s="186"/>
      <c r="AB495" s="186"/>
      <c r="AC495" s="186"/>
      <c r="AD495" s="186"/>
      <c r="AE495" s="186"/>
      <c r="AF495" s="186"/>
    </row>
    <row r="496" spans="1:32" s="7" customFormat="1" ht="10.5" customHeight="1" x14ac:dyDescent="0.2">
      <c r="A496" s="152"/>
      <c r="B496" s="186"/>
      <c r="C496" s="186"/>
      <c r="D496" s="186"/>
      <c r="E496" s="186"/>
      <c r="F496" s="186"/>
      <c r="G496" s="186"/>
      <c r="H496" s="186"/>
      <c r="I496" s="186"/>
      <c r="J496" s="186"/>
      <c r="K496" s="186"/>
      <c r="L496" s="186"/>
      <c r="M496" s="186"/>
      <c r="N496" s="186"/>
      <c r="O496" s="186"/>
      <c r="P496" s="186"/>
      <c r="Q496" s="186"/>
      <c r="R496" s="186"/>
      <c r="S496" s="186"/>
      <c r="T496" s="186"/>
      <c r="U496" s="186"/>
      <c r="V496" s="186"/>
      <c r="W496" s="186"/>
      <c r="X496" s="186"/>
      <c r="Y496" s="186"/>
      <c r="Z496" s="186"/>
      <c r="AA496" s="186"/>
      <c r="AB496" s="186"/>
      <c r="AC496" s="186"/>
      <c r="AD496" s="186"/>
      <c r="AE496" s="186"/>
      <c r="AF496" s="186"/>
    </row>
    <row r="497" spans="1:32" s="7" customFormat="1" ht="10.5" customHeight="1" x14ac:dyDescent="0.2">
      <c r="A497" s="152"/>
      <c r="B497" s="186"/>
      <c r="C497" s="186"/>
      <c r="D497" s="186"/>
      <c r="E497" s="186"/>
      <c r="F497" s="186"/>
      <c r="G497" s="186"/>
      <c r="H497" s="186"/>
      <c r="I497" s="186"/>
      <c r="J497" s="186"/>
      <c r="K497" s="186"/>
      <c r="L497" s="186"/>
      <c r="M497" s="186"/>
      <c r="N497" s="186"/>
      <c r="O497" s="186"/>
      <c r="P497" s="186"/>
      <c r="Q497" s="186"/>
      <c r="R497" s="186"/>
      <c r="S497" s="186"/>
      <c r="T497" s="186"/>
      <c r="U497" s="186"/>
      <c r="V497" s="186"/>
      <c r="W497" s="186"/>
      <c r="X497" s="186"/>
      <c r="Y497" s="186"/>
      <c r="Z497" s="186"/>
      <c r="AA497" s="186"/>
      <c r="AB497" s="186"/>
      <c r="AC497" s="186"/>
      <c r="AD497" s="186"/>
      <c r="AE497" s="186"/>
      <c r="AF497" s="186"/>
    </row>
    <row r="498" spans="1:32" s="7" customFormat="1" ht="10.5" customHeight="1" x14ac:dyDescent="0.2">
      <c r="A498" s="152"/>
      <c r="B498" s="186"/>
      <c r="C498" s="186"/>
      <c r="D498" s="186"/>
      <c r="E498" s="186"/>
      <c r="F498" s="186"/>
      <c r="G498" s="186"/>
      <c r="H498" s="186"/>
      <c r="I498" s="186"/>
      <c r="J498" s="186"/>
      <c r="K498" s="186"/>
      <c r="L498" s="186"/>
      <c r="M498" s="186"/>
      <c r="N498" s="186"/>
      <c r="O498" s="186"/>
      <c r="P498" s="186"/>
      <c r="Q498" s="186"/>
      <c r="R498" s="186"/>
      <c r="S498" s="186"/>
      <c r="T498" s="186"/>
      <c r="U498" s="186"/>
      <c r="V498" s="186"/>
      <c r="W498" s="186"/>
      <c r="X498" s="186"/>
      <c r="Y498" s="186"/>
      <c r="Z498" s="186"/>
      <c r="AA498" s="186"/>
      <c r="AB498" s="186"/>
      <c r="AC498" s="186"/>
      <c r="AD498" s="186"/>
      <c r="AE498" s="186"/>
      <c r="AF498" s="186"/>
    </row>
    <row r="499" spans="1:32" s="7" customFormat="1" ht="10.5" customHeight="1" x14ac:dyDescent="0.2">
      <c r="A499" s="152"/>
      <c r="B499" s="186"/>
      <c r="C499" s="186"/>
      <c r="D499" s="186"/>
      <c r="E499" s="186"/>
      <c r="F499" s="186"/>
      <c r="G499" s="186"/>
      <c r="H499" s="186"/>
      <c r="I499" s="186"/>
      <c r="J499" s="186"/>
      <c r="K499" s="186"/>
      <c r="L499" s="186"/>
      <c r="M499" s="186"/>
      <c r="N499" s="186"/>
      <c r="O499" s="186"/>
      <c r="P499" s="186"/>
      <c r="Q499" s="186"/>
      <c r="R499" s="186"/>
      <c r="S499" s="186"/>
      <c r="T499" s="186"/>
      <c r="U499" s="186"/>
      <c r="V499" s="186"/>
      <c r="W499" s="186"/>
      <c r="X499" s="186"/>
      <c r="Y499" s="186"/>
      <c r="Z499" s="186"/>
      <c r="AA499" s="186"/>
      <c r="AB499" s="186"/>
      <c r="AC499" s="186"/>
      <c r="AD499" s="186"/>
      <c r="AE499" s="186"/>
      <c r="AF499" s="186"/>
    </row>
    <row r="500" spans="1:32" s="7" customFormat="1" ht="10.5" customHeight="1" x14ac:dyDescent="0.2">
      <c r="A500" s="152"/>
      <c r="B500" s="186"/>
      <c r="C500" s="186"/>
      <c r="D500" s="186"/>
      <c r="E500" s="186"/>
      <c r="F500" s="186"/>
      <c r="G500" s="186"/>
      <c r="H500" s="186"/>
      <c r="I500" s="186"/>
      <c r="J500" s="186"/>
      <c r="K500" s="186"/>
      <c r="L500" s="186"/>
      <c r="M500" s="186"/>
      <c r="N500" s="186"/>
      <c r="O500" s="186"/>
      <c r="P500" s="186"/>
      <c r="Q500" s="186"/>
      <c r="R500" s="186"/>
      <c r="S500" s="186"/>
      <c r="T500" s="186"/>
      <c r="U500" s="186"/>
      <c r="V500" s="186"/>
      <c r="W500" s="186"/>
      <c r="X500" s="186"/>
      <c r="Y500" s="186"/>
      <c r="Z500" s="186"/>
      <c r="AA500" s="186"/>
      <c r="AB500" s="186"/>
      <c r="AC500" s="186"/>
      <c r="AD500" s="186"/>
      <c r="AE500" s="186"/>
      <c r="AF500" s="186"/>
    </row>
    <row r="501" spans="1:32" s="7" customFormat="1" ht="10.5" customHeight="1" x14ac:dyDescent="0.2">
      <c r="A501" s="152"/>
      <c r="B501" s="186"/>
      <c r="C501" s="186"/>
      <c r="D501" s="186"/>
      <c r="E501" s="186"/>
      <c r="F501" s="186"/>
      <c r="G501" s="186"/>
      <c r="H501" s="186"/>
      <c r="I501" s="186"/>
      <c r="J501" s="186"/>
      <c r="K501" s="186"/>
      <c r="L501" s="186"/>
      <c r="M501" s="186"/>
      <c r="N501" s="186"/>
      <c r="O501" s="186"/>
      <c r="P501" s="186"/>
      <c r="Q501" s="186"/>
      <c r="R501" s="186"/>
      <c r="S501" s="186"/>
      <c r="T501" s="186"/>
      <c r="U501" s="186"/>
      <c r="V501" s="186"/>
      <c r="W501" s="186"/>
      <c r="X501" s="186"/>
      <c r="Y501" s="186"/>
      <c r="Z501" s="186"/>
      <c r="AA501" s="186"/>
      <c r="AB501" s="186"/>
      <c r="AC501" s="186"/>
      <c r="AD501" s="186"/>
      <c r="AE501" s="186"/>
      <c r="AF501" s="186"/>
    </row>
    <row r="502" spans="1:32" s="7" customFormat="1" ht="10.5" customHeight="1" x14ac:dyDescent="0.2">
      <c r="A502" s="152"/>
      <c r="B502" s="186"/>
      <c r="C502" s="186"/>
      <c r="D502" s="186"/>
      <c r="E502" s="186"/>
      <c r="F502" s="186"/>
      <c r="G502" s="186"/>
      <c r="H502" s="186"/>
      <c r="I502" s="186"/>
      <c r="J502" s="186"/>
      <c r="K502" s="186"/>
      <c r="L502" s="186"/>
      <c r="M502" s="186"/>
      <c r="N502" s="186"/>
      <c r="O502" s="186"/>
      <c r="P502" s="186"/>
      <c r="Q502" s="186"/>
      <c r="R502" s="186"/>
      <c r="S502" s="186"/>
      <c r="T502" s="186"/>
      <c r="U502" s="186"/>
      <c r="V502" s="186"/>
      <c r="W502" s="186"/>
      <c r="X502" s="186"/>
      <c r="Y502" s="186"/>
      <c r="Z502" s="186"/>
      <c r="AA502" s="186"/>
      <c r="AB502" s="186"/>
      <c r="AC502" s="186"/>
      <c r="AD502" s="186"/>
      <c r="AE502" s="186"/>
      <c r="AF502" s="186"/>
    </row>
    <row r="503" spans="1:32" s="7" customFormat="1" ht="10.5" customHeight="1" x14ac:dyDescent="0.2">
      <c r="A503" s="152"/>
      <c r="B503" s="186"/>
      <c r="C503" s="186"/>
      <c r="D503" s="186"/>
      <c r="E503" s="186"/>
      <c r="F503" s="186"/>
      <c r="G503" s="186"/>
      <c r="H503" s="186"/>
      <c r="I503" s="186"/>
      <c r="J503" s="186"/>
      <c r="K503" s="186"/>
      <c r="L503" s="186"/>
      <c r="M503" s="186"/>
      <c r="N503" s="186"/>
      <c r="O503" s="186"/>
      <c r="P503" s="186"/>
      <c r="Q503" s="186"/>
      <c r="R503" s="186"/>
      <c r="S503" s="186"/>
      <c r="T503" s="186"/>
      <c r="U503" s="186"/>
      <c r="V503" s="186"/>
      <c r="W503" s="186"/>
      <c r="X503" s="186"/>
      <c r="Y503" s="186"/>
      <c r="Z503" s="186"/>
      <c r="AA503" s="186"/>
      <c r="AB503" s="186"/>
      <c r="AC503" s="186"/>
      <c r="AD503" s="186"/>
      <c r="AE503" s="186"/>
      <c r="AF503" s="186"/>
    </row>
    <row r="504" spans="1:32" s="7" customFormat="1" ht="10.5" customHeight="1" x14ac:dyDescent="0.2">
      <c r="A504" s="152"/>
      <c r="B504" s="186"/>
      <c r="C504" s="186"/>
      <c r="D504" s="186"/>
      <c r="E504" s="186"/>
      <c r="F504" s="186"/>
      <c r="G504" s="186"/>
      <c r="H504" s="186"/>
      <c r="I504" s="186"/>
      <c r="J504" s="186"/>
      <c r="K504" s="186"/>
      <c r="L504" s="186"/>
      <c r="M504" s="186"/>
      <c r="N504" s="186"/>
      <c r="O504" s="186"/>
      <c r="P504" s="186"/>
      <c r="Q504" s="186"/>
      <c r="R504" s="186"/>
      <c r="S504" s="186"/>
      <c r="T504" s="186"/>
      <c r="U504" s="186"/>
      <c r="V504" s="186"/>
      <c r="W504" s="186"/>
      <c r="X504" s="186"/>
      <c r="Y504" s="186"/>
      <c r="Z504" s="186"/>
      <c r="AA504" s="186"/>
      <c r="AB504" s="186"/>
      <c r="AC504" s="186"/>
      <c r="AD504" s="186"/>
      <c r="AE504" s="186"/>
      <c r="AF504" s="186"/>
    </row>
    <row r="505" spans="1:32" s="7" customFormat="1" ht="10.5" customHeight="1" x14ac:dyDescent="0.2">
      <c r="A505" s="152"/>
      <c r="B505" s="186"/>
      <c r="C505" s="186"/>
      <c r="D505" s="186"/>
      <c r="E505" s="186"/>
      <c r="F505" s="186"/>
      <c r="G505" s="186"/>
      <c r="H505" s="186"/>
      <c r="I505" s="186"/>
      <c r="J505" s="186"/>
      <c r="K505" s="186"/>
      <c r="L505" s="186"/>
      <c r="M505" s="186"/>
      <c r="N505" s="186"/>
      <c r="O505" s="186"/>
      <c r="P505" s="186"/>
      <c r="Q505" s="186"/>
      <c r="R505" s="186"/>
      <c r="S505" s="186"/>
      <c r="T505" s="186"/>
      <c r="U505" s="186"/>
      <c r="V505" s="186"/>
      <c r="W505" s="186"/>
      <c r="X505" s="186"/>
      <c r="Y505" s="186"/>
      <c r="Z505" s="186"/>
      <c r="AA505" s="186"/>
      <c r="AB505" s="186"/>
      <c r="AC505" s="186"/>
      <c r="AD505" s="186"/>
      <c r="AE505" s="186"/>
      <c r="AF505" s="186"/>
    </row>
    <row r="506" spans="1:32" s="7" customFormat="1" ht="10.5" customHeight="1" x14ac:dyDescent="0.2">
      <c r="A506" s="152"/>
      <c r="B506" s="186"/>
      <c r="C506" s="186"/>
      <c r="D506" s="186"/>
      <c r="E506" s="186"/>
      <c r="F506" s="186"/>
      <c r="G506" s="186"/>
      <c r="H506" s="186"/>
      <c r="I506" s="186"/>
      <c r="J506" s="186"/>
      <c r="K506" s="186"/>
      <c r="L506" s="186"/>
      <c r="M506" s="186"/>
      <c r="N506" s="186"/>
      <c r="O506" s="186"/>
      <c r="P506" s="186"/>
      <c r="Q506" s="186"/>
      <c r="R506" s="186"/>
      <c r="S506" s="186"/>
      <c r="T506" s="186"/>
      <c r="U506" s="186"/>
      <c r="V506" s="186"/>
      <c r="W506" s="186"/>
      <c r="X506" s="186"/>
      <c r="Y506" s="186"/>
      <c r="Z506" s="186"/>
      <c r="AA506" s="186"/>
      <c r="AB506" s="186"/>
      <c r="AC506" s="186"/>
      <c r="AD506" s="186"/>
      <c r="AE506" s="186"/>
      <c r="AF506" s="186"/>
    </row>
    <row r="507" spans="1:32" s="7" customFormat="1" ht="10.5" customHeight="1" x14ac:dyDescent="0.2">
      <c r="A507" s="152"/>
      <c r="B507" s="186"/>
      <c r="C507" s="186"/>
      <c r="D507" s="186"/>
      <c r="E507" s="186"/>
      <c r="F507" s="186"/>
      <c r="G507" s="186"/>
      <c r="H507" s="186"/>
      <c r="I507" s="186"/>
      <c r="J507" s="186"/>
      <c r="K507" s="186"/>
      <c r="L507" s="186"/>
      <c r="M507" s="186"/>
      <c r="N507" s="186"/>
      <c r="O507" s="186"/>
      <c r="P507" s="186"/>
      <c r="Q507" s="186"/>
      <c r="R507" s="186"/>
      <c r="S507" s="186"/>
      <c r="T507" s="186"/>
      <c r="U507" s="186"/>
      <c r="V507" s="186"/>
      <c r="W507" s="186"/>
      <c r="X507" s="186"/>
      <c r="Y507" s="186"/>
      <c r="Z507" s="186"/>
      <c r="AA507" s="186"/>
      <c r="AB507" s="186"/>
      <c r="AC507" s="186"/>
      <c r="AD507" s="186"/>
      <c r="AE507" s="186"/>
      <c r="AF507" s="186"/>
    </row>
    <row r="508" spans="1:32" s="7" customFormat="1" ht="10.5" customHeight="1" x14ac:dyDescent="0.2">
      <c r="A508" s="152"/>
      <c r="B508" s="186"/>
      <c r="C508" s="186"/>
      <c r="D508" s="186"/>
      <c r="E508" s="186"/>
      <c r="F508" s="186"/>
      <c r="G508" s="186"/>
      <c r="H508" s="186"/>
      <c r="I508" s="186"/>
      <c r="J508" s="186"/>
      <c r="K508" s="186"/>
      <c r="L508" s="186"/>
      <c r="M508" s="186"/>
      <c r="N508" s="186"/>
      <c r="O508" s="186"/>
      <c r="P508" s="186"/>
      <c r="Q508" s="186"/>
      <c r="R508" s="186"/>
      <c r="S508" s="186"/>
      <c r="T508" s="186"/>
      <c r="U508" s="186"/>
      <c r="V508" s="186"/>
      <c r="W508" s="186"/>
      <c r="X508" s="186"/>
      <c r="Y508" s="186"/>
      <c r="Z508" s="186"/>
      <c r="AA508" s="186"/>
      <c r="AB508" s="186"/>
      <c r="AC508" s="186"/>
      <c r="AD508" s="186"/>
      <c r="AE508" s="186"/>
      <c r="AF508" s="186"/>
    </row>
    <row r="509" spans="1:32" s="7" customFormat="1" ht="10.5" customHeight="1" x14ac:dyDescent="0.2">
      <c r="A509" s="152"/>
      <c r="B509" s="186"/>
      <c r="C509" s="186"/>
      <c r="D509" s="186"/>
      <c r="E509" s="186"/>
      <c r="F509" s="186"/>
      <c r="G509" s="186"/>
      <c r="H509" s="186"/>
      <c r="I509" s="186"/>
      <c r="J509" s="186"/>
      <c r="K509" s="186"/>
      <c r="L509" s="186"/>
      <c r="M509" s="186"/>
      <c r="N509" s="186"/>
      <c r="O509" s="186"/>
      <c r="P509" s="186"/>
      <c r="Q509" s="186"/>
      <c r="R509" s="186"/>
      <c r="S509" s="186"/>
      <c r="T509" s="186"/>
      <c r="U509" s="186"/>
      <c r="V509" s="186"/>
      <c r="W509" s="186"/>
      <c r="X509" s="186"/>
      <c r="Y509" s="186"/>
      <c r="Z509" s="186"/>
      <c r="AA509" s="186"/>
      <c r="AB509" s="186"/>
      <c r="AC509" s="186"/>
      <c r="AD509" s="186"/>
      <c r="AE509" s="186"/>
      <c r="AF509" s="186"/>
    </row>
    <row r="510" spans="1:32" s="7" customFormat="1" ht="10.5" customHeight="1" x14ac:dyDescent="0.2">
      <c r="A510" s="152"/>
      <c r="B510" s="186"/>
      <c r="C510" s="186"/>
      <c r="D510" s="186"/>
      <c r="E510" s="186"/>
      <c r="F510" s="186"/>
      <c r="G510" s="186"/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  <c r="S510" s="186"/>
      <c r="T510" s="186"/>
      <c r="U510" s="186"/>
      <c r="V510" s="186"/>
      <c r="W510" s="186"/>
      <c r="X510" s="186"/>
      <c r="Y510" s="186"/>
      <c r="Z510" s="186"/>
      <c r="AA510" s="186"/>
      <c r="AB510" s="186"/>
      <c r="AC510" s="186"/>
      <c r="AD510" s="186"/>
      <c r="AE510" s="186"/>
      <c r="AF510" s="186"/>
    </row>
    <row r="511" spans="1:32" s="7" customFormat="1" ht="10.5" customHeight="1" x14ac:dyDescent="0.2">
      <c r="A511" s="152"/>
      <c r="B511" s="186"/>
      <c r="C511" s="186"/>
      <c r="D511" s="186"/>
      <c r="E511" s="186"/>
      <c r="F511" s="186"/>
      <c r="G511" s="186"/>
      <c r="H511" s="186"/>
      <c r="I511" s="186"/>
      <c r="J511" s="186"/>
      <c r="K511" s="186"/>
      <c r="L511" s="186"/>
      <c r="M511" s="186"/>
      <c r="N511" s="186"/>
      <c r="O511" s="186"/>
      <c r="P511" s="186"/>
      <c r="Q511" s="186"/>
      <c r="R511" s="186"/>
      <c r="S511" s="186"/>
      <c r="T511" s="186"/>
      <c r="U511" s="186"/>
      <c r="V511" s="186"/>
      <c r="W511" s="186"/>
      <c r="X511" s="186"/>
      <c r="Y511" s="186"/>
      <c r="Z511" s="186"/>
      <c r="AA511" s="186"/>
      <c r="AB511" s="186"/>
      <c r="AC511" s="186"/>
      <c r="AD511" s="186"/>
      <c r="AE511" s="186"/>
      <c r="AF511" s="186"/>
    </row>
    <row r="512" spans="1:32" s="7" customFormat="1" ht="10.5" customHeight="1" x14ac:dyDescent="0.2">
      <c r="A512" s="152"/>
      <c r="B512" s="186"/>
      <c r="C512" s="186"/>
      <c r="D512" s="186"/>
      <c r="E512" s="186"/>
      <c r="F512" s="186"/>
      <c r="G512" s="186"/>
      <c r="H512" s="186"/>
      <c r="I512" s="186"/>
      <c r="J512" s="186"/>
      <c r="K512" s="186"/>
      <c r="L512" s="186"/>
      <c r="M512" s="186"/>
      <c r="N512" s="186"/>
      <c r="O512" s="186"/>
      <c r="P512" s="186"/>
      <c r="Q512" s="186"/>
      <c r="R512" s="186"/>
      <c r="S512" s="186"/>
      <c r="T512" s="186"/>
      <c r="U512" s="186"/>
      <c r="V512" s="186"/>
      <c r="W512" s="186"/>
      <c r="X512" s="186"/>
      <c r="Y512" s="186"/>
      <c r="Z512" s="186"/>
      <c r="AA512" s="186"/>
      <c r="AB512" s="186"/>
      <c r="AC512" s="186"/>
      <c r="AD512" s="186"/>
      <c r="AE512" s="186"/>
      <c r="AF512" s="186"/>
    </row>
    <row r="513" spans="1:32" s="7" customFormat="1" ht="10.5" customHeight="1" x14ac:dyDescent="0.2">
      <c r="A513" s="152"/>
      <c r="B513" s="186"/>
      <c r="C513" s="186"/>
      <c r="D513" s="186"/>
      <c r="E513" s="186"/>
      <c r="F513" s="186"/>
      <c r="G513" s="186"/>
      <c r="H513" s="186"/>
      <c r="I513" s="186"/>
      <c r="J513" s="186"/>
      <c r="K513" s="186"/>
      <c r="L513" s="186"/>
      <c r="M513" s="186"/>
      <c r="N513" s="186"/>
      <c r="O513" s="186"/>
      <c r="P513" s="186"/>
      <c r="Q513" s="186"/>
      <c r="R513" s="186"/>
      <c r="S513" s="186"/>
      <c r="T513" s="186"/>
      <c r="U513" s="186"/>
      <c r="V513" s="186"/>
      <c r="W513" s="186"/>
      <c r="X513" s="186"/>
      <c r="Y513" s="186"/>
      <c r="Z513" s="186"/>
      <c r="AA513" s="186"/>
      <c r="AB513" s="186"/>
      <c r="AC513" s="186"/>
      <c r="AD513" s="186"/>
      <c r="AE513" s="186"/>
      <c r="AF513" s="186"/>
    </row>
    <row r="514" spans="1:32" s="7" customFormat="1" ht="10.5" customHeight="1" x14ac:dyDescent="0.2">
      <c r="A514" s="152"/>
      <c r="B514" s="186"/>
      <c r="C514" s="186"/>
      <c r="D514" s="186"/>
      <c r="E514" s="186"/>
      <c r="F514" s="186"/>
      <c r="G514" s="186"/>
      <c r="H514" s="186"/>
      <c r="I514" s="186"/>
      <c r="J514" s="186"/>
      <c r="K514" s="186"/>
      <c r="L514" s="186"/>
      <c r="M514" s="186"/>
      <c r="N514" s="186"/>
      <c r="O514" s="186"/>
      <c r="P514" s="186"/>
      <c r="Q514" s="186"/>
      <c r="R514" s="186"/>
      <c r="S514" s="186"/>
      <c r="T514" s="186"/>
      <c r="U514" s="186"/>
      <c r="V514" s="186"/>
      <c r="W514" s="186"/>
      <c r="X514" s="186"/>
      <c r="Y514" s="186"/>
      <c r="Z514" s="186"/>
      <c r="AA514" s="186"/>
      <c r="AB514" s="186"/>
      <c r="AC514" s="186"/>
      <c r="AD514" s="186"/>
      <c r="AE514" s="186"/>
      <c r="AF514" s="186"/>
    </row>
    <row r="515" spans="1:32" s="7" customFormat="1" ht="10.5" customHeight="1" x14ac:dyDescent="0.2">
      <c r="A515" s="152"/>
      <c r="B515" s="186"/>
      <c r="C515" s="186"/>
      <c r="D515" s="186"/>
      <c r="E515" s="186"/>
      <c r="F515" s="186"/>
      <c r="G515" s="186"/>
      <c r="H515" s="186"/>
      <c r="I515" s="186"/>
      <c r="J515" s="186"/>
      <c r="K515" s="186"/>
      <c r="L515" s="186"/>
      <c r="M515" s="186"/>
      <c r="N515" s="186"/>
      <c r="O515" s="186"/>
      <c r="P515" s="186"/>
      <c r="Q515" s="186"/>
      <c r="R515" s="186"/>
      <c r="S515" s="186"/>
      <c r="T515" s="186"/>
      <c r="U515" s="186"/>
      <c r="V515" s="186"/>
      <c r="W515" s="186"/>
      <c r="X515" s="186"/>
      <c r="Y515" s="186"/>
      <c r="Z515" s="186"/>
      <c r="AA515" s="186"/>
      <c r="AB515" s="186"/>
      <c r="AC515" s="186"/>
      <c r="AD515" s="186"/>
      <c r="AE515" s="186"/>
      <c r="AF515" s="186"/>
    </row>
    <row r="516" spans="1:32" s="7" customFormat="1" ht="10.5" customHeight="1" x14ac:dyDescent="0.2">
      <c r="A516" s="152"/>
      <c r="B516" s="186"/>
      <c r="C516" s="186"/>
      <c r="D516" s="186"/>
      <c r="E516" s="186"/>
      <c r="F516" s="186"/>
      <c r="G516" s="186"/>
      <c r="H516" s="186"/>
      <c r="I516" s="186"/>
      <c r="J516" s="186"/>
      <c r="K516" s="186"/>
      <c r="L516" s="186"/>
      <c r="M516" s="186"/>
      <c r="N516" s="186"/>
      <c r="O516" s="186"/>
      <c r="P516" s="186"/>
      <c r="Q516" s="186"/>
      <c r="R516" s="186"/>
      <c r="S516" s="186"/>
      <c r="T516" s="186"/>
      <c r="U516" s="186"/>
      <c r="V516" s="186"/>
      <c r="W516" s="186"/>
      <c r="X516" s="186"/>
      <c r="Y516" s="186"/>
      <c r="Z516" s="186"/>
      <c r="AA516" s="186"/>
      <c r="AB516" s="186"/>
      <c r="AC516" s="186"/>
      <c r="AD516" s="186"/>
      <c r="AE516" s="186"/>
      <c r="AF516" s="186"/>
    </row>
    <row r="517" spans="1:32" s="7" customFormat="1" ht="10.5" customHeight="1" x14ac:dyDescent="0.2">
      <c r="A517" s="152"/>
      <c r="B517" s="186"/>
      <c r="C517" s="186"/>
      <c r="D517" s="186"/>
      <c r="E517" s="186"/>
      <c r="F517" s="186"/>
      <c r="G517" s="186"/>
      <c r="H517" s="186"/>
      <c r="I517" s="186"/>
      <c r="J517" s="186"/>
      <c r="K517" s="186"/>
      <c r="L517" s="186"/>
      <c r="M517" s="186"/>
      <c r="N517" s="186"/>
      <c r="O517" s="186"/>
      <c r="P517" s="186"/>
      <c r="Q517" s="186"/>
      <c r="R517" s="186"/>
      <c r="S517" s="186"/>
      <c r="T517" s="186"/>
      <c r="U517" s="186"/>
      <c r="V517" s="186"/>
      <c r="W517" s="186"/>
      <c r="X517" s="186"/>
      <c r="Y517" s="186"/>
      <c r="Z517" s="186"/>
      <c r="AA517" s="186"/>
      <c r="AB517" s="186"/>
      <c r="AC517" s="186"/>
      <c r="AD517" s="186"/>
      <c r="AE517" s="186"/>
      <c r="AF517" s="186"/>
    </row>
    <row r="518" spans="1:32" s="7" customFormat="1" ht="10.5" customHeight="1" x14ac:dyDescent="0.2">
      <c r="A518" s="152"/>
      <c r="B518" s="186"/>
      <c r="C518" s="186"/>
      <c r="D518" s="186"/>
      <c r="E518" s="186"/>
      <c r="F518" s="186"/>
      <c r="G518" s="186"/>
      <c r="H518" s="186"/>
      <c r="I518" s="186"/>
      <c r="J518" s="186"/>
      <c r="K518" s="186"/>
      <c r="L518" s="186"/>
      <c r="M518" s="186"/>
      <c r="N518" s="186"/>
      <c r="O518" s="186"/>
      <c r="P518" s="186"/>
      <c r="Q518" s="186"/>
      <c r="R518" s="186"/>
      <c r="S518" s="186"/>
      <c r="T518" s="186"/>
      <c r="U518" s="186"/>
      <c r="V518" s="186"/>
      <c r="W518" s="186"/>
      <c r="X518" s="186"/>
      <c r="Y518" s="186"/>
      <c r="Z518" s="186"/>
      <c r="AA518" s="186"/>
      <c r="AB518" s="186"/>
      <c r="AC518" s="186"/>
      <c r="AD518" s="186"/>
      <c r="AE518" s="186"/>
      <c r="AF518" s="186"/>
    </row>
    <row r="519" spans="1:32" s="7" customFormat="1" ht="10.5" customHeight="1" x14ac:dyDescent="0.2">
      <c r="A519" s="152"/>
      <c r="B519" s="186"/>
      <c r="C519" s="186"/>
      <c r="D519" s="186"/>
      <c r="E519" s="186"/>
      <c r="F519" s="186"/>
      <c r="G519" s="186"/>
      <c r="H519" s="186"/>
      <c r="I519" s="186"/>
      <c r="J519" s="186"/>
      <c r="K519" s="186"/>
      <c r="L519" s="186"/>
      <c r="M519" s="186"/>
      <c r="N519" s="186"/>
      <c r="O519" s="186"/>
      <c r="P519" s="186"/>
      <c r="Q519" s="186"/>
      <c r="R519" s="186"/>
      <c r="S519" s="186"/>
      <c r="T519" s="186"/>
      <c r="U519" s="186"/>
      <c r="V519" s="186"/>
      <c r="W519" s="186"/>
      <c r="X519" s="186"/>
      <c r="Y519" s="186"/>
      <c r="Z519" s="186"/>
      <c r="AA519" s="186"/>
      <c r="AB519" s="186"/>
      <c r="AC519" s="186"/>
      <c r="AD519" s="186"/>
      <c r="AE519" s="186"/>
      <c r="AF519" s="186"/>
    </row>
    <row r="520" spans="1:32" s="7" customFormat="1" ht="10.5" customHeight="1" x14ac:dyDescent="0.2">
      <c r="A520" s="152"/>
      <c r="B520" s="186"/>
      <c r="C520" s="186"/>
      <c r="D520" s="186"/>
      <c r="E520" s="186"/>
      <c r="F520" s="186"/>
      <c r="G520" s="186"/>
      <c r="H520" s="186"/>
      <c r="I520" s="186"/>
      <c r="J520" s="186"/>
      <c r="K520" s="186"/>
      <c r="L520" s="186"/>
      <c r="M520" s="186"/>
      <c r="N520" s="186"/>
      <c r="O520" s="186"/>
      <c r="P520" s="186"/>
      <c r="Q520" s="186"/>
      <c r="R520" s="186"/>
      <c r="S520" s="186"/>
      <c r="T520" s="186"/>
      <c r="U520" s="186"/>
      <c r="V520" s="186"/>
      <c r="W520" s="186"/>
      <c r="X520" s="186"/>
      <c r="Y520" s="186"/>
      <c r="Z520" s="186"/>
      <c r="AA520" s="186"/>
      <c r="AB520" s="186"/>
      <c r="AC520" s="186"/>
      <c r="AD520" s="186"/>
      <c r="AE520" s="186"/>
      <c r="AF520" s="186"/>
    </row>
    <row r="521" spans="1:32" s="7" customFormat="1" ht="10.5" customHeight="1" x14ac:dyDescent="0.2">
      <c r="A521" s="152"/>
      <c r="B521" s="186"/>
      <c r="C521" s="186"/>
      <c r="D521" s="186"/>
      <c r="E521" s="186"/>
      <c r="F521" s="186"/>
      <c r="G521" s="186"/>
      <c r="H521" s="186"/>
      <c r="I521" s="186"/>
      <c r="J521" s="186"/>
      <c r="K521" s="186"/>
      <c r="L521" s="186"/>
      <c r="M521" s="186"/>
      <c r="N521" s="186"/>
      <c r="O521" s="186"/>
      <c r="P521" s="186"/>
      <c r="Q521" s="186"/>
      <c r="R521" s="186"/>
      <c r="S521" s="186"/>
      <c r="T521" s="186"/>
      <c r="U521" s="186"/>
      <c r="V521" s="186"/>
      <c r="W521" s="186"/>
      <c r="X521" s="186"/>
      <c r="Y521" s="186"/>
      <c r="Z521" s="186"/>
      <c r="AA521" s="186"/>
      <c r="AB521" s="186"/>
      <c r="AC521" s="186"/>
      <c r="AD521" s="186"/>
      <c r="AE521" s="186"/>
      <c r="AF521" s="186"/>
    </row>
    <row r="522" spans="1:32" s="7" customFormat="1" ht="10.5" customHeight="1" x14ac:dyDescent="0.2">
      <c r="A522" s="152"/>
      <c r="B522" s="186"/>
      <c r="C522" s="186"/>
      <c r="D522" s="186"/>
      <c r="E522" s="186"/>
      <c r="F522" s="186"/>
      <c r="G522" s="186"/>
      <c r="H522" s="186"/>
      <c r="I522" s="186"/>
      <c r="J522" s="186"/>
      <c r="K522" s="186"/>
      <c r="L522" s="186"/>
      <c r="M522" s="186"/>
      <c r="N522" s="186"/>
      <c r="O522" s="186"/>
      <c r="P522" s="186"/>
      <c r="Q522" s="186"/>
      <c r="R522" s="186"/>
      <c r="S522" s="186"/>
      <c r="T522" s="186"/>
      <c r="U522" s="186"/>
      <c r="V522" s="186"/>
      <c r="W522" s="186"/>
      <c r="X522" s="186"/>
      <c r="Y522" s="186"/>
      <c r="Z522" s="186"/>
      <c r="AA522" s="186"/>
      <c r="AB522" s="186"/>
      <c r="AC522" s="186"/>
      <c r="AD522" s="186"/>
      <c r="AE522" s="186"/>
      <c r="AF522" s="186"/>
    </row>
    <row r="523" spans="1:32" s="7" customFormat="1" ht="10.5" customHeight="1" x14ac:dyDescent="0.2">
      <c r="A523" s="152"/>
      <c r="B523" s="186"/>
      <c r="C523" s="186"/>
      <c r="D523" s="186"/>
      <c r="E523" s="186"/>
      <c r="F523" s="186"/>
      <c r="G523" s="186"/>
      <c r="H523" s="186"/>
      <c r="I523" s="186"/>
      <c r="J523" s="186"/>
      <c r="K523" s="186"/>
      <c r="L523" s="186"/>
      <c r="M523" s="186"/>
      <c r="N523" s="186"/>
      <c r="O523" s="186"/>
      <c r="P523" s="186"/>
      <c r="Q523" s="186"/>
      <c r="R523" s="186"/>
      <c r="S523" s="186"/>
      <c r="T523" s="186"/>
      <c r="U523" s="186"/>
      <c r="V523" s="186"/>
      <c r="W523" s="186"/>
      <c r="X523" s="186"/>
      <c r="Y523" s="186"/>
      <c r="Z523" s="186"/>
      <c r="AA523" s="186"/>
      <c r="AB523" s="186"/>
      <c r="AC523" s="186"/>
      <c r="AD523" s="186"/>
      <c r="AE523" s="186"/>
      <c r="AF523" s="186"/>
    </row>
    <row r="524" spans="1:32" s="7" customFormat="1" ht="10.5" customHeight="1" x14ac:dyDescent="0.2">
      <c r="A524" s="152"/>
      <c r="B524" s="186"/>
      <c r="C524" s="186"/>
      <c r="D524" s="186"/>
      <c r="E524" s="186"/>
      <c r="F524" s="186"/>
      <c r="G524" s="186"/>
      <c r="H524" s="186"/>
      <c r="I524" s="186"/>
      <c r="J524" s="186"/>
      <c r="K524" s="186"/>
      <c r="L524" s="186"/>
      <c r="M524" s="186"/>
      <c r="N524" s="186"/>
      <c r="O524" s="186"/>
      <c r="P524" s="186"/>
      <c r="Q524" s="186"/>
      <c r="R524" s="186"/>
      <c r="S524" s="186"/>
      <c r="T524" s="186"/>
      <c r="U524" s="186"/>
      <c r="V524" s="186"/>
      <c r="W524" s="186"/>
      <c r="X524" s="186"/>
      <c r="Y524" s="186"/>
      <c r="Z524" s="186"/>
      <c r="AA524" s="186"/>
      <c r="AB524" s="186"/>
      <c r="AC524" s="186"/>
      <c r="AD524" s="186"/>
      <c r="AE524" s="186"/>
      <c r="AF524" s="186"/>
    </row>
    <row r="525" spans="1:32" s="7" customFormat="1" ht="10.5" customHeight="1" x14ac:dyDescent="0.2">
      <c r="A525" s="152"/>
      <c r="B525" s="186"/>
      <c r="C525" s="186"/>
      <c r="D525" s="186"/>
      <c r="E525" s="186"/>
      <c r="F525" s="186"/>
      <c r="G525" s="186"/>
      <c r="H525" s="186"/>
      <c r="I525" s="186"/>
      <c r="J525" s="186"/>
      <c r="K525" s="186"/>
      <c r="L525" s="186"/>
      <c r="M525" s="186"/>
      <c r="N525" s="186"/>
      <c r="O525" s="186"/>
      <c r="P525" s="186"/>
      <c r="Q525" s="186"/>
      <c r="R525" s="186"/>
      <c r="S525" s="186"/>
      <c r="T525" s="186"/>
      <c r="U525" s="186"/>
      <c r="V525" s="186"/>
      <c r="W525" s="186"/>
      <c r="X525" s="186"/>
      <c r="Y525" s="186"/>
      <c r="Z525" s="186"/>
      <c r="AA525" s="186"/>
      <c r="AB525" s="186"/>
      <c r="AC525" s="186"/>
      <c r="AD525" s="186"/>
      <c r="AE525" s="186"/>
      <c r="AF525" s="186"/>
    </row>
    <row r="526" spans="1:32" s="7" customFormat="1" ht="10.5" customHeight="1" x14ac:dyDescent="0.2">
      <c r="A526" s="152"/>
      <c r="B526" s="186"/>
      <c r="C526" s="186"/>
      <c r="D526" s="186"/>
      <c r="E526" s="186"/>
      <c r="F526" s="186"/>
      <c r="G526" s="186"/>
      <c r="H526" s="186"/>
      <c r="I526" s="186"/>
      <c r="J526" s="186"/>
      <c r="K526" s="186"/>
      <c r="L526" s="186"/>
      <c r="M526" s="186"/>
      <c r="N526" s="186"/>
      <c r="O526" s="186"/>
      <c r="P526" s="186"/>
      <c r="Q526" s="186"/>
      <c r="R526" s="186"/>
      <c r="S526" s="186"/>
      <c r="T526" s="186"/>
      <c r="U526" s="186"/>
      <c r="V526" s="186"/>
      <c r="W526" s="186"/>
      <c r="X526" s="186"/>
      <c r="Y526" s="186"/>
      <c r="Z526" s="186"/>
      <c r="AA526" s="186"/>
      <c r="AB526" s="186"/>
      <c r="AC526" s="186"/>
      <c r="AD526" s="186"/>
      <c r="AE526" s="186"/>
      <c r="AF526" s="186"/>
    </row>
    <row r="527" spans="1:32" s="7" customFormat="1" ht="10.5" customHeight="1" x14ac:dyDescent="0.2">
      <c r="A527" s="152"/>
      <c r="B527" s="186"/>
      <c r="C527" s="186"/>
      <c r="D527" s="186"/>
      <c r="E527" s="186"/>
      <c r="F527" s="186"/>
      <c r="G527" s="186"/>
      <c r="H527" s="186"/>
      <c r="I527" s="186"/>
      <c r="J527" s="186"/>
      <c r="K527" s="186"/>
      <c r="L527" s="186"/>
      <c r="M527" s="186"/>
      <c r="N527" s="186"/>
      <c r="O527" s="186"/>
      <c r="P527" s="186"/>
      <c r="Q527" s="186"/>
      <c r="R527" s="186"/>
      <c r="S527" s="186"/>
      <c r="T527" s="186"/>
      <c r="U527" s="186"/>
      <c r="V527" s="186"/>
      <c r="W527" s="186"/>
      <c r="X527" s="186"/>
      <c r="Y527" s="186"/>
      <c r="Z527" s="186"/>
      <c r="AA527" s="186"/>
      <c r="AB527" s="186"/>
      <c r="AC527" s="186"/>
      <c r="AD527" s="186"/>
      <c r="AE527" s="186"/>
      <c r="AF527" s="186"/>
    </row>
    <row r="528" spans="1:32" s="7" customFormat="1" ht="10.5" customHeight="1" x14ac:dyDescent="0.2">
      <c r="A528" s="152"/>
      <c r="B528" s="186"/>
      <c r="C528" s="186"/>
      <c r="D528" s="186"/>
      <c r="E528" s="186"/>
      <c r="F528" s="186"/>
      <c r="G528" s="186"/>
      <c r="H528" s="186"/>
      <c r="I528" s="186"/>
      <c r="J528" s="186"/>
      <c r="K528" s="186"/>
      <c r="L528" s="186"/>
      <c r="M528" s="186"/>
      <c r="N528" s="186"/>
      <c r="O528" s="186"/>
      <c r="P528" s="186"/>
      <c r="Q528" s="186"/>
      <c r="R528" s="186"/>
      <c r="S528" s="186"/>
      <c r="T528" s="186"/>
      <c r="U528" s="186"/>
      <c r="V528" s="186"/>
      <c r="W528" s="186"/>
      <c r="X528" s="186"/>
      <c r="Y528" s="186"/>
      <c r="Z528" s="186"/>
      <c r="AA528" s="186"/>
      <c r="AB528" s="186"/>
      <c r="AC528" s="186"/>
      <c r="AD528" s="186"/>
      <c r="AE528" s="186"/>
      <c r="AF528" s="186"/>
    </row>
    <row r="529" spans="1:32" s="7" customFormat="1" ht="10.5" customHeight="1" x14ac:dyDescent="0.2">
      <c r="A529" s="152"/>
      <c r="B529" s="186"/>
      <c r="C529" s="186"/>
      <c r="D529" s="186"/>
      <c r="E529" s="186"/>
      <c r="F529" s="186"/>
      <c r="G529" s="186"/>
      <c r="H529" s="186"/>
      <c r="I529" s="186"/>
      <c r="J529" s="186"/>
      <c r="K529" s="186"/>
      <c r="L529" s="186"/>
      <c r="M529" s="186"/>
      <c r="N529" s="186"/>
      <c r="O529" s="186"/>
      <c r="P529" s="186"/>
      <c r="Q529" s="186"/>
      <c r="R529" s="186"/>
      <c r="S529" s="186"/>
      <c r="T529" s="186"/>
      <c r="U529" s="186"/>
      <c r="V529" s="186"/>
      <c r="W529" s="186"/>
      <c r="X529" s="186"/>
      <c r="Y529" s="186"/>
      <c r="Z529" s="186"/>
      <c r="AA529" s="186"/>
      <c r="AB529" s="186"/>
      <c r="AC529" s="186"/>
      <c r="AD529" s="186"/>
      <c r="AE529" s="186"/>
      <c r="AF529" s="186"/>
    </row>
    <row r="530" spans="1:32" s="7" customFormat="1" ht="10.5" customHeight="1" x14ac:dyDescent="0.2">
      <c r="A530" s="152"/>
      <c r="B530" s="186"/>
      <c r="C530" s="186"/>
      <c r="D530" s="186"/>
      <c r="E530" s="186"/>
      <c r="F530" s="186"/>
      <c r="G530" s="186"/>
      <c r="H530" s="186"/>
      <c r="I530" s="186"/>
      <c r="J530" s="186"/>
      <c r="K530" s="186"/>
      <c r="L530" s="186"/>
      <c r="M530" s="186"/>
      <c r="N530" s="186"/>
      <c r="O530" s="186"/>
      <c r="P530" s="186"/>
      <c r="Q530" s="186"/>
      <c r="R530" s="186"/>
      <c r="S530" s="186"/>
      <c r="T530" s="186"/>
      <c r="U530" s="186"/>
      <c r="V530" s="186"/>
      <c r="W530" s="186"/>
      <c r="X530" s="186"/>
      <c r="Y530" s="186"/>
      <c r="Z530" s="186"/>
      <c r="AA530" s="186"/>
      <c r="AB530" s="186"/>
      <c r="AC530" s="186"/>
      <c r="AD530" s="186"/>
      <c r="AE530" s="186"/>
      <c r="AF530" s="186"/>
    </row>
    <row r="531" spans="1:32" s="7" customFormat="1" ht="10.5" customHeight="1" x14ac:dyDescent="0.2">
      <c r="A531" s="152"/>
      <c r="B531" s="186"/>
      <c r="C531" s="186"/>
      <c r="D531" s="186"/>
      <c r="E531" s="186"/>
      <c r="F531" s="186"/>
      <c r="G531" s="186"/>
      <c r="H531" s="186"/>
      <c r="I531" s="186"/>
      <c r="J531" s="186"/>
      <c r="K531" s="186"/>
      <c r="L531" s="186"/>
      <c r="M531" s="186"/>
      <c r="N531" s="186"/>
      <c r="O531" s="186"/>
      <c r="P531" s="186"/>
      <c r="Q531" s="186"/>
      <c r="R531" s="186"/>
      <c r="S531" s="186"/>
      <c r="T531" s="186"/>
      <c r="U531" s="186"/>
      <c r="V531" s="186"/>
      <c r="W531" s="186"/>
      <c r="X531" s="186"/>
      <c r="Y531" s="186"/>
      <c r="Z531" s="186"/>
      <c r="AA531" s="186"/>
      <c r="AB531" s="186"/>
      <c r="AC531" s="186"/>
      <c r="AD531" s="186"/>
      <c r="AE531" s="186"/>
      <c r="AF531" s="186"/>
    </row>
    <row r="532" spans="1:32" s="7" customFormat="1" ht="10.5" customHeight="1" x14ac:dyDescent="0.2">
      <c r="A532" s="152"/>
      <c r="B532" s="186"/>
      <c r="C532" s="186"/>
      <c r="D532" s="186"/>
      <c r="E532" s="186"/>
      <c r="F532" s="186"/>
      <c r="G532" s="186"/>
      <c r="H532" s="186"/>
      <c r="I532" s="186"/>
      <c r="J532" s="186"/>
      <c r="K532" s="186"/>
      <c r="L532" s="186"/>
      <c r="M532" s="186"/>
      <c r="N532" s="186"/>
      <c r="O532" s="186"/>
      <c r="P532" s="186"/>
      <c r="Q532" s="186"/>
      <c r="R532" s="186"/>
      <c r="S532" s="186"/>
      <c r="T532" s="186"/>
      <c r="U532" s="186"/>
      <c r="V532" s="186"/>
      <c r="W532" s="186"/>
      <c r="X532" s="186"/>
      <c r="Y532" s="186"/>
      <c r="Z532" s="186"/>
      <c r="AA532" s="186"/>
      <c r="AB532" s="186"/>
      <c r="AC532" s="186"/>
      <c r="AD532" s="186"/>
      <c r="AE532" s="186"/>
      <c r="AF532" s="186"/>
    </row>
    <row r="533" spans="1:32" s="7" customFormat="1" ht="10.5" customHeight="1" x14ac:dyDescent="0.2">
      <c r="A533" s="152"/>
      <c r="B533" s="186"/>
      <c r="C533" s="186"/>
      <c r="D533" s="186"/>
      <c r="E533" s="186"/>
      <c r="F533" s="186"/>
      <c r="G533" s="186"/>
      <c r="H533" s="186"/>
      <c r="I533" s="186"/>
      <c r="J533" s="186"/>
      <c r="K533" s="186"/>
      <c r="L533" s="186"/>
      <c r="M533" s="186"/>
      <c r="N533" s="186"/>
      <c r="O533" s="186"/>
      <c r="P533" s="186"/>
      <c r="Q533" s="186"/>
      <c r="R533" s="186"/>
      <c r="S533" s="186"/>
      <c r="T533" s="186"/>
      <c r="U533" s="186"/>
      <c r="V533" s="186"/>
      <c r="W533" s="186"/>
      <c r="X533" s="186"/>
      <c r="Y533" s="186"/>
      <c r="Z533" s="186"/>
      <c r="AA533" s="186"/>
      <c r="AB533" s="186"/>
      <c r="AC533" s="186"/>
      <c r="AD533" s="186"/>
      <c r="AE533" s="186"/>
      <c r="AF533" s="186"/>
    </row>
    <row r="534" spans="1:32" s="7" customFormat="1" ht="10.5" customHeight="1" x14ac:dyDescent="0.2">
      <c r="A534" s="152"/>
      <c r="B534" s="186"/>
      <c r="C534" s="186"/>
      <c r="D534" s="186"/>
      <c r="E534" s="186"/>
      <c r="F534" s="186"/>
      <c r="G534" s="186"/>
      <c r="H534" s="186"/>
      <c r="I534" s="186"/>
      <c r="J534" s="186"/>
      <c r="K534" s="186"/>
      <c r="L534" s="186"/>
      <c r="M534" s="186"/>
      <c r="N534" s="186"/>
      <c r="O534" s="186"/>
      <c r="P534" s="186"/>
      <c r="Q534" s="186"/>
      <c r="R534" s="186"/>
      <c r="S534" s="186"/>
      <c r="T534" s="186"/>
      <c r="U534" s="186"/>
      <c r="V534" s="186"/>
      <c r="W534" s="186"/>
      <c r="X534" s="186"/>
      <c r="Y534" s="186"/>
      <c r="Z534" s="186"/>
      <c r="AA534" s="186"/>
      <c r="AB534" s="186"/>
      <c r="AC534" s="186"/>
      <c r="AD534" s="186"/>
      <c r="AE534" s="186"/>
      <c r="AF534" s="186"/>
    </row>
    <row r="535" spans="1:32" s="7" customFormat="1" ht="10.5" customHeight="1" x14ac:dyDescent="0.2">
      <c r="A535" s="152"/>
      <c r="B535" s="186"/>
      <c r="C535" s="186"/>
      <c r="D535" s="186"/>
      <c r="E535" s="186"/>
      <c r="F535" s="186"/>
      <c r="G535" s="186"/>
      <c r="H535" s="186"/>
      <c r="I535" s="186"/>
      <c r="J535" s="186"/>
      <c r="K535" s="186"/>
      <c r="L535" s="186"/>
      <c r="M535" s="186"/>
      <c r="N535" s="186"/>
      <c r="O535" s="186"/>
      <c r="P535" s="186"/>
      <c r="Q535" s="186"/>
      <c r="R535" s="186"/>
      <c r="S535" s="186"/>
      <c r="T535" s="186"/>
      <c r="U535" s="186"/>
      <c r="V535" s="186"/>
      <c r="W535" s="186"/>
      <c r="X535" s="186"/>
      <c r="Y535" s="186"/>
      <c r="Z535" s="186"/>
      <c r="AA535" s="186"/>
      <c r="AB535" s="186"/>
      <c r="AC535" s="186"/>
      <c r="AD535" s="186"/>
      <c r="AE535" s="186"/>
      <c r="AF535" s="186"/>
    </row>
    <row r="536" spans="1:32" s="7" customFormat="1" ht="10.5" customHeight="1" x14ac:dyDescent="0.2">
      <c r="A536" s="152"/>
      <c r="B536" s="186"/>
      <c r="C536" s="186"/>
      <c r="D536" s="186"/>
      <c r="E536" s="186"/>
      <c r="F536" s="186"/>
      <c r="G536" s="186"/>
      <c r="H536" s="186"/>
      <c r="I536" s="186"/>
      <c r="J536" s="186"/>
      <c r="K536" s="186"/>
      <c r="L536" s="186"/>
      <c r="M536" s="186"/>
      <c r="N536" s="186"/>
      <c r="O536" s="186"/>
      <c r="P536" s="186"/>
      <c r="Q536" s="186"/>
      <c r="R536" s="186"/>
      <c r="S536" s="186"/>
      <c r="T536" s="186"/>
      <c r="U536" s="186"/>
      <c r="V536" s="186"/>
      <c r="W536" s="186"/>
      <c r="X536" s="186"/>
      <c r="Y536" s="186"/>
      <c r="Z536" s="186"/>
      <c r="AA536" s="186"/>
      <c r="AB536" s="186"/>
      <c r="AC536" s="186"/>
      <c r="AD536" s="186"/>
      <c r="AE536" s="186"/>
      <c r="AF536" s="186"/>
    </row>
    <row r="537" spans="1:32" s="7" customFormat="1" ht="10.5" customHeight="1" x14ac:dyDescent="0.2">
      <c r="A537" s="152"/>
      <c r="B537" s="186"/>
      <c r="C537" s="186"/>
      <c r="D537" s="186"/>
      <c r="E537" s="186"/>
      <c r="F537" s="186"/>
      <c r="G537" s="186"/>
      <c r="H537" s="186"/>
      <c r="I537" s="186"/>
      <c r="J537" s="186"/>
      <c r="K537" s="186"/>
      <c r="L537" s="186"/>
      <c r="M537" s="186"/>
      <c r="N537" s="186"/>
      <c r="O537" s="186"/>
      <c r="P537" s="186"/>
      <c r="Q537" s="186"/>
      <c r="R537" s="186"/>
      <c r="S537" s="186"/>
      <c r="T537" s="186"/>
      <c r="U537" s="186"/>
      <c r="V537" s="186"/>
      <c r="W537" s="186"/>
      <c r="X537" s="186"/>
      <c r="Y537" s="186"/>
      <c r="Z537" s="186"/>
      <c r="AA537" s="186"/>
      <c r="AB537" s="186"/>
      <c r="AC537" s="186"/>
      <c r="AD537" s="186"/>
      <c r="AE537" s="186"/>
      <c r="AF537" s="186"/>
    </row>
    <row r="538" spans="1:32" s="7" customFormat="1" ht="10.5" customHeight="1" x14ac:dyDescent="0.2">
      <c r="A538" s="152"/>
      <c r="B538" s="186"/>
      <c r="C538" s="186"/>
      <c r="D538" s="186"/>
      <c r="E538" s="186"/>
      <c r="F538" s="186"/>
      <c r="G538" s="186"/>
      <c r="H538" s="186"/>
      <c r="I538" s="186"/>
      <c r="J538" s="186"/>
      <c r="K538" s="186"/>
      <c r="L538" s="186"/>
      <c r="M538" s="186"/>
      <c r="N538" s="186"/>
      <c r="O538" s="186"/>
      <c r="P538" s="186"/>
      <c r="Q538" s="186"/>
      <c r="R538" s="186"/>
      <c r="S538" s="186"/>
      <c r="T538" s="186"/>
      <c r="U538" s="186"/>
      <c r="V538" s="186"/>
      <c r="W538" s="186"/>
      <c r="X538" s="186"/>
      <c r="Y538" s="186"/>
      <c r="Z538" s="186"/>
      <c r="AA538" s="186"/>
      <c r="AB538" s="186"/>
      <c r="AC538" s="186"/>
      <c r="AD538" s="186"/>
      <c r="AE538" s="186"/>
      <c r="AF538" s="186"/>
    </row>
    <row r="539" spans="1:32" s="7" customFormat="1" ht="10.5" customHeight="1" x14ac:dyDescent="0.2">
      <c r="A539" s="152"/>
      <c r="B539" s="186"/>
      <c r="C539" s="186"/>
      <c r="D539" s="186"/>
      <c r="E539" s="186"/>
      <c r="F539" s="186"/>
      <c r="G539" s="186"/>
      <c r="H539" s="186"/>
      <c r="I539" s="186"/>
      <c r="J539" s="186"/>
      <c r="K539" s="186"/>
      <c r="L539" s="186"/>
      <c r="M539" s="186"/>
      <c r="N539" s="186"/>
      <c r="O539" s="186"/>
      <c r="P539" s="186"/>
      <c r="Q539" s="186"/>
      <c r="R539" s="186"/>
      <c r="S539" s="186"/>
      <c r="T539" s="186"/>
      <c r="U539" s="186"/>
      <c r="V539" s="186"/>
      <c r="W539" s="186"/>
      <c r="X539" s="186"/>
      <c r="Y539" s="186"/>
      <c r="Z539" s="186"/>
      <c r="AA539" s="186"/>
      <c r="AB539" s="186"/>
      <c r="AC539" s="186"/>
      <c r="AD539" s="186"/>
      <c r="AE539" s="186"/>
      <c r="AF539" s="186"/>
    </row>
    <row r="540" spans="1:32" s="7" customFormat="1" ht="10.5" customHeight="1" x14ac:dyDescent="0.2">
      <c r="A540" s="152"/>
      <c r="B540" s="186"/>
      <c r="C540" s="186"/>
      <c r="D540" s="186"/>
      <c r="E540" s="186"/>
      <c r="F540" s="186"/>
      <c r="G540" s="186"/>
      <c r="H540" s="186"/>
      <c r="I540" s="186"/>
      <c r="J540" s="186"/>
      <c r="K540" s="186"/>
      <c r="L540" s="186"/>
      <c r="M540" s="186"/>
      <c r="N540" s="186"/>
      <c r="O540" s="186"/>
      <c r="P540" s="186"/>
      <c r="Q540" s="186"/>
      <c r="R540" s="186"/>
      <c r="S540" s="186"/>
      <c r="T540" s="186"/>
      <c r="U540" s="186"/>
      <c r="V540" s="186"/>
      <c r="W540" s="186"/>
      <c r="X540" s="186"/>
      <c r="Y540" s="186"/>
      <c r="Z540" s="186"/>
      <c r="AA540" s="186"/>
      <c r="AB540" s="186"/>
      <c r="AC540" s="186"/>
      <c r="AD540" s="186"/>
      <c r="AE540" s="186"/>
      <c r="AF540" s="186"/>
    </row>
    <row r="541" spans="1:32" s="7" customFormat="1" ht="10.5" customHeight="1" x14ac:dyDescent="0.2">
      <c r="A541" s="152"/>
      <c r="B541" s="186"/>
      <c r="C541" s="186"/>
      <c r="D541" s="186"/>
      <c r="E541" s="186"/>
      <c r="F541" s="186"/>
      <c r="G541" s="186"/>
      <c r="H541" s="186"/>
      <c r="I541" s="186"/>
      <c r="J541" s="186"/>
      <c r="K541" s="186"/>
      <c r="L541" s="186"/>
      <c r="M541" s="186"/>
      <c r="N541" s="186"/>
      <c r="O541" s="186"/>
      <c r="P541" s="186"/>
      <c r="Q541" s="186"/>
      <c r="R541" s="186"/>
      <c r="S541" s="186"/>
      <c r="T541" s="186"/>
      <c r="U541" s="186"/>
      <c r="V541" s="186"/>
      <c r="W541" s="186"/>
      <c r="X541" s="186"/>
      <c r="Y541" s="186"/>
      <c r="Z541" s="186"/>
      <c r="AA541" s="186"/>
      <c r="AB541" s="186"/>
      <c r="AC541" s="186"/>
      <c r="AD541" s="186"/>
      <c r="AE541" s="186"/>
      <c r="AF541" s="186"/>
    </row>
    <row r="542" spans="1:32" s="7" customFormat="1" ht="10.5" customHeight="1" x14ac:dyDescent="0.2">
      <c r="A542" s="152"/>
      <c r="B542" s="186"/>
      <c r="C542" s="186"/>
      <c r="D542" s="186"/>
      <c r="E542" s="186"/>
      <c r="F542" s="186"/>
      <c r="G542" s="186"/>
      <c r="H542" s="186"/>
      <c r="I542" s="186"/>
      <c r="J542" s="186"/>
      <c r="K542" s="186"/>
      <c r="L542" s="186"/>
      <c r="M542" s="186"/>
      <c r="N542" s="186"/>
      <c r="O542" s="186"/>
      <c r="P542" s="186"/>
      <c r="Q542" s="186"/>
      <c r="R542" s="186"/>
      <c r="S542" s="186"/>
      <c r="T542" s="186"/>
      <c r="U542" s="186"/>
      <c r="V542" s="186"/>
      <c r="W542" s="186"/>
      <c r="X542" s="186"/>
      <c r="Y542" s="186"/>
      <c r="Z542" s="186"/>
      <c r="AA542" s="186"/>
      <c r="AB542" s="186"/>
      <c r="AC542" s="186"/>
      <c r="AD542" s="186"/>
      <c r="AE542" s="186"/>
      <c r="AF542" s="186"/>
    </row>
    <row r="543" spans="1:32" s="7" customFormat="1" ht="10.5" customHeight="1" x14ac:dyDescent="0.2">
      <c r="A543" s="152"/>
      <c r="B543" s="186"/>
      <c r="C543" s="186"/>
      <c r="D543" s="186"/>
      <c r="E543" s="186"/>
      <c r="F543" s="186"/>
      <c r="G543" s="186"/>
      <c r="H543" s="186"/>
      <c r="I543" s="186"/>
      <c r="J543" s="186"/>
      <c r="K543" s="186"/>
      <c r="L543" s="186"/>
      <c r="M543" s="186"/>
      <c r="N543" s="186"/>
      <c r="O543" s="186"/>
      <c r="P543" s="186"/>
      <c r="Q543" s="186"/>
      <c r="R543" s="186"/>
      <c r="S543" s="186"/>
      <c r="T543" s="186"/>
      <c r="U543" s="186"/>
      <c r="V543" s="186"/>
      <c r="W543" s="186"/>
      <c r="X543" s="186"/>
      <c r="Y543" s="186"/>
      <c r="Z543" s="186"/>
      <c r="AA543" s="186"/>
      <c r="AB543" s="186"/>
      <c r="AC543" s="186"/>
      <c r="AD543" s="186"/>
      <c r="AE543" s="186"/>
      <c r="AF543" s="186"/>
    </row>
    <row r="544" spans="1:32" s="7" customFormat="1" ht="10.5" customHeight="1" x14ac:dyDescent="0.2">
      <c r="A544" s="152"/>
      <c r="B544" s="186"/>
      <c r="C544" s="186"/>
      <c r="D544" s="186"/>
      <c r="E544" s="186"/>
      <c r="F544" s="186"/>
      <c r="G544" s="186"/>
      <c r="H544" s="186"/>
      <c r="I544" s="186"/>
      <c r="J544" s="186"/>
      <c r="K544" s="186"/>
      <c r="L544" s="186"/>
      <c r="M544" s="186"/>
      <c r="N544" s="186"/>
      <c r="O544" s="186"/>
      <c r="P544" s="186"/>
      <c r="Q544" s="186"/>
      <c r="R544" s="186"/>
      <c r="S544" s="186"/>
      <c r="T544" s="186"/>
      <c r="U544" s="186"/>
      <c r="V544" s="186"/>
      <c r="W544" s="186"/>
      <c r="X544" s="186"/>
      <c r="Y544" s="186"/>
      <c r="Z544" s="186"/>
      <c r="AA544" s="186"/>
      <c r="AB544" s="186"/>
      <c r="AC544" s="186"/>
      <c r="AD544" s="186"/>
      <c r="AE544" s="186"/>
      <c r="AF544" s="186"/>
    </row>
    <row r="545" spans="1:32" s="7" customFormat="1" ht="10.5" customHeight="1" x14ac:dyDescent="0.2">
      <c r="A545" s="152"/>
      <c r="B545" s="186"/>
      <c r="C545" s="186"/>
      <c r="D545" s="186"/>
      <c r="E545" s="186"/>
      <c r="F545" s="186"/>
      <c r="G545" s="186"/>
      <c r="H545" s="186"/>
      <c r="I545" s="186"/>
      <c r="J545" s="186"/>
      <c r="K545" s="186"/>
      <c r="L545" s="186"/>
      <c r="M545" s="186"/>
      <c r="N545" s="186"/>
      <c r="O545" s="186"/>
      <c r="P545" s="186"/>
      <c r="Q545" s="186"/>
      <c r="R545" s="186"/>
      <c r="S545" s="186"/>
      <c r="T545" s="186"/>
      <c r="U545" s="186"/>
      <c r="V545" s="186"/>
      <c r="W545" s="186"/>
      <c r="X545" s="186"/>
      <c r="Y545" s="186"/>
      <c r="Z545" s="186"/>
      <c r="AA545" s="186"/>
      <c r="AB545" s="186"/>
      <c r="AC545" s="186"/>
      <c r="AD545" s="186"/>
      <c r="AE545" s="186"/>
      <c r="AF545" s="186"/>
    </row>
    <row r="546" spans="1:32" s="7" customFormat="1" ht="10.5" customHeight="1" x14ac:dyDescent="0.2">
      <c r="A546" s="152"/>
      <c r="B546" s="186"/>
      <c r="C546" s="186"/>
      <c r="D546" s="186"/>
      <c r="E546" s="186"/>
      <c r="F546" s="186"/>
      <c r="G546" s="186"/>
      <c r="H546" s="186"/>
      <c r="I546" s="186"/>
      <c r="J546" s="186"/>
      <c r="K546" s="186"/>
      <c r="L546" s="186"/>
      <c r="M546" s="186"/>
      <c r="N546" s="186"/>
      <c r="O546" s="186"/>
      <c r="P546" s="186"/>
      <c r="Q546" s="186"/>
      <c r="R546" s="186"/>
      <c r="S546" s="186"/>
      <c r="T546" s="186"/>
      <c r="U546" s="186"/>
      <c r="V546" s="186"/>
      <c r="W546" s="186"/>
      <c r="X546" s="186"/>
      <c r="Y546" s="186"/>
      <c r="Z546" s="186"/>
      <c r="AA546" s="186"/>
      <c r="AB546" s="186"/>
      <c r="AC546" s="186"/>
      <c r="AD546" s="186"/>
      <c r="AE546" s="186"/>
      <c r="AF546" s="186"/>
    </row>
    <row r="547" spans="1:32" s="7" customFormat="1" ht="10.5" customHeight="1" x14ac:dyDescent="0.2">
      <c r="A547" s="152"/>
      <c r="B547" s="186"/>
      <c r="C547" s="186"/>
      <c r="D547" s="186"/>
      <c r="E547" s="186"/>
      <c r="F547" s="186"/>
      <c r="G547" s="186"/>
      <c r="H547" s="186"/>
      <c r="I547" s="186"/>
      <c r="J547" s="186"/>
      <c r="K547" s="186"/>
      <c r="L547" s="186"/>
      <c r="M547" s="186"/>
      <c r="N547" s="186"/>
      <c r="O547" s="186"/>
      <c r="P547" s="186"/>
      <c r="Q547" s="186"/>
      <c r="R547" s="186"/>
      <c r="S547" s="186"/>
      <c r="T547" s="186"/>
      <c r="U547" s="186"/>
      <c r="V547" s="186"/>
      <c r="W547" s="186"/>
      <c r="X547" s="186"/>
      <c r="Y547" s="186"/>
      <c r="Z547" s="186"/>
      <c r="AA547" s="186"/>
      <c r="AB547" s="186"/>
      <c r="AC547" s="186"/>
      <c r="AD547" s="186"/>
      <c r="AE547" s="186"/>
      <c r="AF547" s="186"/>
    </row>
    <row r="548" spans="1:32" s="7" customFormat="1" ht="10.5" customHeight="1" x14ac:dyDescent="0.2">
      <c r="A548" s="152"/>
      <c r="B548" s="186"/>
      <c r="C548" s="186"/>
      <c r="D548" s="186"/>
      <c r="E548" s="186"/>
      <c r="F548" s="186"/>
      <c r="G548" s="186"/>
      <c r="H548" s="186"/>
      <c r="I548" s="186"/>
      <c r="J548" s="186"/>
      <c r="K548" s="186"/>
      <c r="L548" s="186"/>
      <c r="M548" s="186"/>
      <c r="N548" s="186"/>
      <c r="O548" s="186"/>
      <c r="P548" s="186"/>
      <c r="Q548" s="186"/>
      <c r="R548" s="186"/>
      <c r="S548" s="186"/>
      <c r="T548" s="186"/>
      <c r="U548" s="186"/>
      <c r="V548" s="186"/>
      <c r="W548" s="186"/>
      <c r="X548" s="186"/>
      <c r="Y548" s="186"/>
      <c r="Z548" s="186"/>
      <c r="AA548" s="186"/>
      <c r="AB548" s="186"/>
      <c r="AC548" s="186"/>
      <c r="AD548" s="186"/>
      <c r="AE548" s="186"/>
      <c r="AF548" s="186"/>
    </row>
    <row r="549" spans="1:32" s="7" customFormat="1" ht="10.5" customHeight="1" x14ac:dyDescent="0.2">
      <c r="A549" s="152"/>
      <c r="B549" s="186"/>
      <c r="C549" s="186"/>
      <c r="D549" s="186"/>
      <c r="E549" s="186"/>
      <c r="F549" s="186"/>
      <c r="G549" s="186"/>
      <c r="H549" s="186"/>
      <c r="I549" s="186"/>
      <c r="J549" s="186"/>
      <c r="K549" s="186"/>
      <c r="L549" s="186"/>
      <c r="M549" s="186"/>
      <c r="N549" s="186"/>
      <c r="O549" s="186"/>
      <c r="P549" s="186"/>
      <c r="Q549" s="186"/>
      <c r="R549" s="186"/>
      <c r="S549" s="186"/>
      <c r="T549" s="186"/>
      <c r="U549" s="186"/>
      <c r="V549" s="186"/>
      <c r="W549" s="186"/>
      <c r="X549" s="186"/>
      <c r="Y549" s="186"/>
      <c r="Z549" s="186"/>
      <c r="AA549" s="186"/>
      <c r="AB549" s="186"/>
      <c r="AC549" s="186"/>
      <c r="AD549" s="186"/>
      <c r="AE549" s="186"/>
      <c r="AF549" s="186"/>
    </row>
    <row r="550" spans="1:32" s="7" customFormat="1" ht="10.5" customHeight="1" x14ac:dyDescent="0.2">
      <c r="A550" s="152"/>
      <c r="B550" s="186"/>
      <c r="C550" s="186"/>
      <c r="D550" s="186"/>
      <c r="E550" s="186"/>
      <c r="F550" s="186"/>
      <c r="G550" s="186"/>
      <c r="H550" s="186"/>
      <c r="I550" s="186"/>
      <c r="J550" s="186"/>
      <c r="K550" s="186"/>
      <c r="L550" s="186"/>
      <c r="M550" s="186"/>
      <c r="N550" s="186"/>
      <c r="O550" s="186"/>
      <c r="P550" s="186"/>
      <c r="Q550" s="186"/>
      <c r="R550" s="186"/>
      <c r="S550" s="186"/>
      <c r="T550" s="186"/>
      <c r="U550" s="186"/>
      <c r="V550" s="186"/>
      <c r="W550" s="186"/>
      <c r="X550" s="186"/>
      <c r="Y550" s="186"/>
      <c r="Z550" s="186"/>
      <c r="AA550" s="186"/>
      <c r="AB550" s="186"/>
      <c r="AC550" s="186"/>
      <c r="AD550" s="186"/>
      <c r="AE550" s="186"/>
      <c r="AF550" s="186"/>
    </row>
    <row r="551" spans="1:32" ht="10.5" customHeight="1" x14ac:dyDescent="0.2">
      <c r="A551" s="187"/>
      <c r="B551" s="153"/>
      <c r="C551" s="153"/>
      <c r="D551" s="153"/>
      <c r="E551" s="153"/>
      <c r="F551" s="153"/>
      <c r="G551" s="153"/>
      <c r="H551" s="153"/>
      <c r="I551" s="153"/>
      <c r="J551" s="153"/>
      <c r="K551" s="153"/>
      <c r="L551" s="153"/>
      <c r="M551" s="153"/>
      <c r="N551" s="153"/>
      <c r="O551" s="153"/>
      <c r="P551" s="153"/>
      <c r="Q551" s="153"/>
      <c r="R551" s="153"/>
      <c r="S551" s="153"/>
      <c r="T551" s="153"/>
      <c r="U551" s="153"/>
      <c r="V551" s="153"/>
      <c r="W551" s="153"/>
      <c r="X551" s="153"/>
      <c r="Y551" s="153"/>
      <c r="Z551" s="153"/>
      <c r="AA551" s="153"/>
      <c r="AB551" s="153"/>
      <c r="AC551" s="153"/>
      <c r="AD551" s="153"/>
      <c r="AE551" s="153"/>
      <c r="AF551" s="153"/>
    </row>
  </sheetData>
  <mergeCells count="12">
    <mergeCell ref="A132:B132"/>
    <mergeCell ref="B137:B139"/>
    <mergeCell ref="A65:B65"/>
    <mergeCell ref="A78:B78"/>
    <mergeCell ref="A90:B90"/>
    <mergeCell ref="A104:B104"/>
    <mergeCell ref="A116:B116"/>
    <mergeCell ref="A2:B2"/>
    <mergeCell ref="A14:B14"/>
    <mergeCell ref="A27:B27"/>
    <mergeCell ref="A40:B40"/>
    <mergeCell ref="A53:B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4"/>
  <sheetViews>
    <sheetView tabSelected="1" zoomScale="85" zoomScaleNormal="85" workbookViewId="0">
      <selection activeCell="A2" sqref="A2:S128"/>
    </sheetView>
  </sheetViews>
  <sheetFormatPr defaultRowHeight="15" customHeight="1" x14ac:dyDescent="0.25"/>
  <cols>
    <col min="1" max="1" width="4.7109375" style="22" customWidth="1"/>
    <col min="2" max="2" width="7.7109375" style="28" customWidth="1"/>
    <col min="3" max="3" width="37.28515625" style="22" customWidth="1"/>
    <col min="4" max="4" width="9.28515625" style="61" customWidth="1"/>
    <col min="5" max="5" width="8.85546875" style="31" customWidth="1"/>
    <col min="6" max="6" width="9" style="31" customWidth="1"/>
    <col min="7" max="7" width="9.7109375" style="31" customWidth="1"/>
    <col min="8" max="8" width="10" style="18" customWidth="1"/>
    <col min="9" max="11" width="7.28515625" style="18" customWidth="1"/>
    <col min="12" max="12" width="9.28515625" style="18" customWidth="1"/>
    <col min="13" max="13" width="9.42578125" style="18" customWidth="1"/>
    <col min="14" max="14" width="11" style="18" customWidth="1"/>
    <col min="15" max="15" width="11.140625" style="18" customWidth="1"/>
    <col min="16" max="17" width="10.7109375" style="18" customWidth="1"/>
    <col min="18" max="18" width="9.85546875" style="18" customWidth="1"/>
    <col min="20" max="20" width="8" customWidth="1"/>
  </cols>
  <sheetData>
    <row r="1" spans="1:19" ht="15" customHeight="1" x14ac:dyDescent="0.25">
      <c r="A1" s="13" t="s">
        <v>106</v>
      </c>
      <c r="B1" s="14"/>
      <c r="C1" s="14"/>
      <c r="D1" s="51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9" ht="15" customHeight="1" x14ac:dyDescent="0.25">
      <c r="A2" s="211"/>
      <c r="B2" s="220" t="s">
        <v>85</v>
      </c>
      <c r="C2" s="218" t="s">
        <v>86</v>
      </c>
      <c r="D2" s="213" t="s">
        <v>87</v>
      </c>
      <c r="E2" s="215" t="s">
        <v>88</v>
      </c>
      <c r="F2" s="216"/>
      <c r="G2" s="217"/>
      <c r="H2" s="218" t="s">
        <v>89</v>
      </c>
      <c r="I2" s="215" t="s">
        <v>90</v>
      </c>
      <c r="J2" s="216"/>
      <c r="K2" s="216"/>
      <c r="L2" s="216"/>
      <c r="M2" s="217"/>
      <c r="N2" s="215" t="s">
        <v>91</v>
      </c>
      <c r="O2" s="216"/>
      <c r="P2" s="216"/>
      <c r="Q2" s="216"/>
      <c r="R2" s="217"/>
      <c r="S2" s="188"/>
    </row>
    <row r="3" spans="1:19" ht="30" customHeight="1" x14ac:dyDescent="0.25">
      <c r="A3" s="212"/>
      <c r="B3" s="221"/>
      <c r="C3" s="219"/>
      <c r="D3" s="214"/>
      <c r="E3" s="34" t="s">
        <v>92</v>
      </c>
      <c r="F3" s="34" t="s">
        <v>93</v>
      </c>
      <c r="G3" s="34" t="s">
        <v>94</v>
      </c>
      <c r="H3" s="219"/>
      <c r="I3" s="34" t="s">
        <v>95</v>
      </c>
      <c r="J3" s="34" t="s">
        <v>96</v>
      </c>
      <c r="K3" s="34" t="s">
        <v>97</v>
      </c>
      <c r="L3" s="34" t="s">
        <v>98</v>
      </c>
      <c r="M3" s="34" t="s">
        <v>99</v>
      </c>
      <c r="N3" s="34" t="s">
        <v>100</v>
      </c>
      <c r="O3" s="34" t="s">
        <v>101</v>
      </c>
      <c r="P3" s="34" t="s">
        <v>102</v>
      </c>
      <c r="Q3" s="34" t="s">
        <v>103</v>
      </c>
      <c r="R3" s="65" t="s">
        <v>150</v>
      </c>
      <c r="S3" s="34" t="s">
        <v>151</v>
      </c>
    </row>
    <row r="4" spans="1:19" ht="15" customHeight="1" x14ac:dyDescent="0.25">
      <c r="A4" s="15"/>
      <c r="B4" s="209" t="s">
        <v>158</v>
      </c>
      <c r="C4" s="210"/>
      <c r="D4" s="8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6"/>
    </row>
    <row r="5" spans="1:19" ht="15" customHeight="1" x14ac:dyDescent="0.25">
      <c r="A5" s="17"/>
      <c r="B5" s="1">
        <v>88</v>
      </c>
      <c r="C5" s="1" t="s">
        <v>81</v>
      </c>
      <c r="D5" s="52">
        <v>250</v>
      </c>
      <c r="E5" s="18">
        <v>1.77</v>
      </c>
      <c r="F5" s="18">
        <v>4.95</v>
      </c>
      <c r="G5" s="18">
        <v>7.9</v>
      </c>
      <c r="H5" s="38">
        <f>E5*4+F5*9+G5*4</f>
        <v>83.23</v>
      </c>
      <c r="I5" s="18">
        <v>0.06</v>
      </c>
      <c r="J5" s="18">
        <v>0.05</v>
      </c>
      <c r="K5" s="18">
        <v>15.78</v>
      </c>
      <c r="L5" s="18">
        <v>0</v>
      </c>
      <c r="M5" s="18">
        <v>0</v>
      </c>
      <c r="N5" s="18">
        <v>49.25</v>
      </c>
      <c r="O5" s="18">
        <v>49</v>
      </c>
      <c r="P5" s="18">
        <v>22.13</v>
      </c>
      <c r="Q5" s="37">
        <v>0.83</v>
      </c>
      <c r="R5" s="100">
        <v>0.56000000000000005</v>
      </c>
      <c r="S5" s="124">
        <v>5</v>
      </c>
    </row>
    <row r="6" spans="1:19" ht="15" customHeight="1" x14ac:dyDescent="0.25">
      <c r="A6" s="19"/>
      <c r="B6" s="1">
        <v>260</v>
      </c>
      <c r="C6" s="1" t="s">
        <v>142</v>
      </c>
      <c r="D6" s="52">
        <v>80</v>
      </c>
      <c r="E6" s="38">
        <v>11.64</v>
      </c>
      <c r="F6" s="38">
        <v>13.43</v>
      </c>
      <c r="G6" s="38">
        <v>2.2999999999999998</v>
      </c>
      <c r="H6" s="38">
        <f>E6*4+F6*9+G6*4</f>
        <v>176.63</v>
      </c>
      <c r="I6" s="38">
        <v>2.4E-2</v>
      </c>
      <c r="J6" s="38">
        <v>0.08</v>
      </c>
      <c r="K6" s="38">
        <v>0.73</v>
      </c>
      <c r="L6" s="38">
        <v>0</v>
      </c>
      <c r="M6" s="100">
        <v>0</v>
      </c>
      <c r="N6" s="38">
        <v>17.440000000000001</v>
      </c>
      <c r="O6" s="38">
        <v>123.32</v>
      </c>
      <c r="P6" s="38">
        <v>17.600000000000001</v>
      </c>
      <c r="Q6" s="39">
        <v>2.44</v>
      </c>
      <c r="R6" s="110">
        <v>3.26</v>
      </c>
      <c r="S6" s="124">
        <v>3.52</v>
      </c>
    </row>
    <row r="7" spans="1:19" s="47" customFormat="1" ht="15" customHeight="1" x14ac:dyDescent="0.25">
      <c r="A7" s="20"/>
      <c r="B7" s="2"/>
      <c r="C7" s="1" t="s">
        <v>116</v>
      </c>
      <c r="D7" s="53">
        <v>150</v>
      </c>
      <c r="E7" s="21">
        <v>3.2</v>
      </c>
      <c r="F7" s="21">
        <v>5.2</v>
      </c>
      <c r="G7" s="21">
        <v>20.8</v>
      </c>
      <c r="H7" s="38">
        <f>E7*4+F7*9+G7*4</f>
        <v>142.80000000000001</v>
      </c>
      <c r="I7" s="21">
        <v>0.06</v>
      </c>
      <c r="J7" s="21">
        <v>0.02</v>
      </c>
      <c r="K7" s="21">
        <v>0</v>
      </c>
      <c r="L7" s="21">
        <v>0</v>
      </c>
      <c r="M7" s="100">
        <v>0</v>
      </c>
      <c r="N7" s="21">
        <v>26.82</v>
      </c>
      <c r="O7" s="21">
        <v>111.2</v>
      </c>
      <c r="P7" s="21">
        <v>15.99</v>
      </c>
      <c r="Q7" s="21">
        <v>0.57999999999999996</v>
      </c>
      <c r="R7" s="102">
        <v>0</v>
      </c>
      <c r="S7" s="124">
        <v>0</v>
      </c>
    </row>
    <row r="8" spans="1:19" s="115" customFormat="1" ht="15" customHeight="1" x14ac:dyDescent="0.25">
      <c r="A8" s="101"/>
      <c r="B8" s="109">
        <v>392</v>
      </c>
      <c r="C8" s="91" t="s">
        <v>171</v>
      </c>
      <c r="D8" s="118">
        <v>200</v>
      </c>
      <c r="E8" s="104">
        <v>1.1000000000000001</v>
      </c>
      <c r="F8" s="104">
        <v>0.9</v>
      </c>
      <c r="G8" s="104">
        <v>12.56</v>
      </c>
      <c r="H8" s="104">
        <f t="shared" ref="H8" si="0">E8*4+F8*9+G8*4</f>
        <v>62.74</v>
      </c>
      <c r="I8" s="104">
        <v>0</v>
      </c>
      <c r="J8" s="104">
        <v>0</v>
      </c>
      <c r="K8" s="104">
        <v>0.03</v>
      </c>
      <c r="L8" s="104">
        <v>0</v>
      </c>
      <c r="M8" s="114">
        <v>0</v>
      </c>
      <c r="N8" s="104">
        <v>11.1</v>
      </c>
      <c r="O8" s="104">
        <v>2.8</v>
      </c>
      <c r="P8" s="104">
        <v>1.4</v>
      </c>
      <c r="Q8" s="112">
        <v>0.28000000000000003</v>
      </c>
      <c r="R8" s="104">
        <v>0</v>
      </c>
      <c r="S8" s="126">
        <v>0</v>
      </c>
    </row>
    <row r="9" spans="1:19" ht="15" customHeight="1" x14ac:dyDescent="0.25">
      <c r="A9" s="20"/>
      <c r="B9" s="1"/>
      <c r="C9" s="1" t="s">
        <v>63</v>
      </c>
      <c r="D9" s="52">
        <v>60</v>
      </c>
      <c r="E9" s="21">
        <f>2.7*60/40</f>
        <v>4.05</v>
      </c>
      <c r="F9" s="21">
        <f>0.34*60/40</f>
        <v>0.51</v>
      </c>
      <c r="G9" s="21">
        <f>20.06*60/40</f>
        <v>30.089999999999996</v>
      </c>
      <c r="H9" s="38">
        <f t="shared" ref="H9:H10" si="1">E9*4+F9*9+G9*4</f>
        <v>141.14999999999998</v>
      </c>
      <c r="I9" s="21">
        <f>0.11*0.6</f>
        <v>6.6000000000000003E-2</v>
      </c>
      <c r="J9" s="21">
        <f>0.03*0.6</f>
        <v>1.7999999999999999E-2</v>
      </c>
      <c r="K9" s="21">
        <v>0</v>
      </c>
      <c r="L9" s="21">
        <v>0</v>
      </c>
      <c r="M9" s="21">
        <f>1.1*0.6</f>
        <v>0.66</v>
      </c>
      <c r="N9" s="21">
        <f>20*0.6</f>
        <v>12</v>
      </c>
      <c r="O9" s="21">
        <f>65*0.6</f>
        <v>39</v>
      </c>
      <c r="P9" s="21">
        <f>14*0.6</f>
        <v>8.4</v>
      </c>
      <c r="Q9" s="21">
        <f>1.1*0.6</f>
        <v>0.66</v>
      </c>
      <c r="R9" s="102">
        <v>0</v>
      </c>
      <c r="S9" s="124">
        <v>0</v>
      </c>
    </row>
    <row r="10" spans="1:19" ht="15" customHeight="1" x14ac:dyDescent="0.25">
      <c r="A10" s="20"/>
      <c r="B10" s="1"/>
      <c r="C10" s="1" t="s">
        <v>64</v>
      </c>
      <c r="D10" s="52">
        <v>20</v>
      </c>
      <c r="E10" s="38">
        <v>1.33</v>
      </c>
      <c r="F10" s="38">
        <v>0.24</v>
      </c>
      <c r="G10" s="38">
        <v>8.3699999999999992</v>
      </c>
      <c r="H10" s="38">
        <f t="shared" si="1"/>
        <v>40.959999999999994</v>
      </c>
      <c r="I10" s="38">
        <v>0.11</v>
      </c>
      <c r="J10" s="38">
        <v>7.0000000000000007E-2</v>
      </c>
      <c r="K10" s="38">
        <v>0.14000000000000001</v>
      </c>
      <c r="L10" s="38">
        <v>0</v>
      </c>
      <c r="M10" s="38">
        <v>0.11</v>
      </c>
      <c r="N10" s="38">
        <v>25.55</v>
      </c>
      <c r="O10" s="38">
        <v>43.75</v>
      </c>
      <c r="P10" s="38">
        <v>14</v>
      </c>
      <c r="Q10" s="39">
        <v>0.98</v>
      </c>
      <c r="R10" s="110">
        <v>0</v>
      </c>
      <c r="S10" s="124">
        <v>0</v>
      </c>
    </row>
    <row r="11" spans="1:19" ht="15" customHeight="1" x14ac:dyDescent="0.25">
      <c r="A11" s="20"/>
      <c r="B11" s="1"/>
      <c r="C11" s="1" t="s">
        <v>77</v>
      </c>
      <c r="D11" s="52">
        <v>120</v>
      </c>
      <c r="E11" s="21">
        <v>1.08</v>
      </c>
      <c r="F11" s="21">
        <v>0.12</v>
      </c>
      <c r="G11" s="21">
        <v>10.8</v>
      </c>
      <c r="H11" s="38">
        <f>E11*4+F11*9+G11*4</f>
        <v>48.6</v>
      </c>
      <c r="I11" s="21">
        <v>0.03</v>
      </c>
      <c r="J11" s="21">
        <v>0.06</v>
      </c>
      <c r="K11" s="21">
        <v>12</v>
      </c>
      <c r="L11" s="21">
        <v>0</v>
      </c>
      <c r="M11" s="21">
        <v>1.32</v>
      </c>
      <c r="N11" s="21">
        <v>33.6</v>
      </c>
      <c r="O11" s="21">
        <v>31.2</v>
      </c>
      <c r="P11" s="21">
        <v>9.6</v>
      </c>
      <c r="Q11" s="21">
        <v>0.84</v>
      </c>
      <c r="R11" s="102">
        <v>0.09</v>
      </c>
      <c r="S11" s="124">
        <v>1.2</v>
      </c>
    </row>
    <row r="12" spans="1:19" ht="15" customHeight="1" x14ac:dyDescent="0.25">
      <c r="A12" s="20"/>
      <c r="B12" s="1"/>
      <c r="C12" s="88" t="s">
        <v>153</v>
      </c>
      <c r="D12" s="89">
        <v>150</v>
      </c>
      <c r="E12" s="32">
        <v>0.75</v>
      </c>
      <c r="F12" s="32">
        <v>0</v>
      </c>
      <c r="G12" s="32">
        <v>15.15</v>
      </c>
      <c r="H12" s="32">
        <f>E12*4+F12*9+G12*4</f>
        <v>63.6</v>
      </c>
      <c r="I12" s="21">
        <v>1.4999999999999999E-2</v>
      </c>
      <c r="J12" s="21">
        <v>1.4999999999999999E-2</v>
      </c>
      <c r="K12" s="21">
        <v>3</v>
      </c>
      <c r="L12" s="21">
        <v>0</v>
      </c>
      <c r="M12" s="21">
        <v>0.15</v>
      </c>
      <c r="N12" s="21">
        <v>10.5</v>
      </c>
      <c r="O12" s="21">
        <v>10.5</v>
      </c>
      <c r="P12" s="21">
        <v>6</v>
      </c>
      <c r="Q12" s="21">
        <v>2.1</v>
      </c>
      <c r="R12" s="102">
        <v>0</v>
      </c>
      <c r="S12" s="124">
        <v>0</v>
      </c>
    </row>
    <row r="13" spans="1:19" ht="15" customHeight="1" x14ac:dyDescent="0.25">
      <c r="B13" s="3"/>
      <c r="C13" s="4" t="s">
        <v>20</v>
      </c>
      <c r="D13" s="54">
        <f>SUM(D5:D12)</f>
        <v>1030</v>
      </c>
      <c r="E13" s="24">
        <f>SUM(E5:E12)</f>
        <v>24.92</v>
      </c>
      <c r="F13" s="103">
        <f>SUM(F5:F12)</f>
        <v>25.349999999999998</v>
      </c>
      <c r="G13" s="103">
        <f>SUM(G5:G12)</f>
        <v>107.97000000000001</v>
      </c>
      <c r="H13" s="103">
        <f>SUM(H5:H12)</f>
        <v>759.71</v>
      </c>
      <c r="I13" s="103">
        <f>SUM(I5:I12)</f>
        <v>0.36499999999999999</v>
      </c>
      <c r="J13" s="103">
        <f>SUM(J5:J12)</f>
        <v>0.313</v>
      </c>
      <c r="K13" s="103">
        <f>SUM(K5:K12)</f>
        <v>31.68</v>
      </c>
      <c r="L13" s="103">
        <f>SUM(L5:L12)</f>
        <v>0</v>
      </c>
      <c r="M13" s="103">
        <f>SUM(M5:M12)</f>
        <v>2.2399999999999998</v>
      </c>
      <c r="N13" s="103">
        <f>SUM(N5:N12)</f>
        <v>186.26</v>
      </c>
      <c r="O13" s="103">
        <f>SUM(O5:O12)</f>
        <v>410.77</v>
      </c>
      <c r="P13" s="103">
        <f>SUM(P5:P12)</f>
        <v>95.12</v>
      </c>
      <c r="Q13" s="103">
        <f>SUM(Q5:Q12)</f>
        <v>8.7099999999999991</v>
      </c>
      <c r="R13" s="103">
        <f>SUM(R5:R12)</f>
        <v>3.9099999999999997</v>
      </c>
      <c r="S13" s="103">
        <f>SUM(S5:S12)</f>
        <v>9.7199999999999989</v>
      </c>
    </row>
    <row r="14" spans="1:19" ht="15" customHeight="1" x14ac:dyDescent="0.25">
      <c r="C14" s="25"/>
      <c r="D14" s="56"/>
      <c r="E14" s="18"/>
      <c r="F14" s="18"/>
      <c r="G14" s="18"/>
      <c r="R14" s="100"/>
      <c r="S14" s="124"/>
    </row>
    <row r="15" spans="1:19" ht="15" customHeight="1" x14ac:dyDescent="0.25">
      <c r="A15" s="83"/>
      <c r="B15" s="207" t="s">
        <v>119</v>
      </c>
      <c r="C15" s="208"/>
      <c r="D15" s="84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123"/>
      <c r="S15" s="125"/>
    </row>
    <row r="16" spans="1:19" ht="15" customHeight="1" x14ac:dyDescent="0.25">
      <c r="A16" s="20"/>
      <c r="B16" s="12"/>
      <c r="C16" s="1" t="s">
        <v>144</v>
      </c>
      <c r="D16" s="1">
        <v>60</v>
      </c>
      <c r="E16" s="21">
        <v>0.42</v>
      </c>
      <c r="F16" s="21">
        <v>0.06</v>
      </c>
      <c r="G16" s="21">
        <v>1.1399999999999999</v>
      </c>
      <c r="H16" s="21">
        <f>E16*4+F16*9+G16*4</f>
        <v>6.7799999999999994</v>
      </c>
      <c r="I16" s="21">
        <v>2.4E-2</v>
      </c>
      <c r="J16" s="21">
        <v>1.2E-2</v>
      </c>
      <c r="K16" s="21">
        <v>2.94</v>
      </c>
      <c r="L16" s="21">
        <v>0</v>
      </c>
      <c r="M16" s="21">
        <v>0</v>
      </c>
      <c r="N16" s="21">
        <v>10.199999999999999</v>
      </c>
      <c r="O16" s="21">
        <v>18</v>
      </c>
      <c r="P16" s="21">
        <v>8.4</v>
      </c>
      <c r="Q16" s="21">
        <v>0.3</v>
      </c>
      <c r="R16" s="102">
        <v>0.12</v>
      </c>
      <c r="S16" s="124">
        <v>0</v>
      </c>
    </row>
    <row r="17" spans="1:19" ht="15" customHeight="1" x14ac:dyDescent="0.25">
      <c r="A17" s="20"/>
      <c r="B17" s="1">
        <v>98</v>
      </c>
      <c r="C17" s="1" t="s">
        <v>62</v>
      </c>
      <c r="D17" s="52">
        <v>250</v>
      </c>
      <c r="E17" s="38">
        <v>1.48</v>
      </c>
      <c r="F17" s="38">
        <v>4.92</v>
      </c>
      <c r="G17" s="38">
        <v>6.09</v>
      </c>
      <c r="H17" s="21">
        <f t="shared" ref="H17:H22" si="2">E17*4+F17*9+G17*4</f>
        <v>74.56</v>
      </c>
      <c r="I17" s="38">
        <v>0.04</v>
      </c>
      <c r="J17" s="38">
        <v>0.03</v>
      </c>
      <c r="K17" s="38">
        <v>9.8800000000000008</v>
      </c>
      <c r="L17" s="38">
        <v>0</v>
      </c>
      <c r="M17" s="38">
        <v>0</v>
      </c>
      <c r="N17" s="38">
        <v>35.880000000000003</v>
      </c>
      <c r="O17" s="38">
        <v>33.630000000000003</v>
      </c>
      <c r="P17" s="38">
        <v>14.18</v>
      </c>
      <c r="Q17" s="39">
        <v>0.57999999999999996</v>
      </c>
      <c r="R17" s="110">
        <v>0.85</v>
      </c>
      <c r="S17" s="124">
        <v>3.27</v>
      </c>
    </row>
    <row r="18" spans="1:19" ht="15" customHeight="1" x14ac:dyDescent="0.25">
      <c r="A18" s="20"/>
      <c r="B18" s="1">
        <v>227</v>
      </c>
      <c r="C18" s="1" t="s">
        <v>155</v>
      </c>
      <c r="D18" s="52">
        <v>70</v>
      </c>
      <c r="E18" s="21">
        <v>12.27</v>
      </c>
      <c r="F18" s="21">
        <v>5.32</v>
      </c>
      <c r="G18" s="21">
        <v>0.56999999999999995</v>
      </c>
      <c r="H18" s="21">
        <f t="shared" si="2"/>
        <v>99.240000000000009</v>
      </c>
      <c r="I18" s="21">
        <v>0.04</v>
      </c>
      <c r="J18" s="21">
        <v>7.0000000000000007E-2</v>
      </c>
      <c r="K18" s="21">
        <v>1.2</v>
      </c>
      <c r="L18" s="21">
        <v>0.31</v>
      </c>
      <c r="M18" s="21">
        <v>1.45</v>
      </c>
      <c r="N18" s="21">
        <v>27.6</v>
      </c>
      <c r="O18" s="21">
        <v>116.5</v>
      </c>
      <c r="P18" s="21">
        <v>13.44</v>
      </c>
      <c r="Q18" s="21">
        <v>0.378</v>
      </c>
      <c r="R18" s="102">
        <v>0.26</v>
      </c>
      <c r="S18" s="124">
        <v>17.22</v>
      </c>
    </row>
    <row r="19" spans="1:19" ht="15" customHeight="1" x14ac:dyDescent="0.25">
      <c r="A19" s="20"/>
      <c r="B19" s="1">
        <v>312</v>
      </c>
      <c r="C19" s="1" t="s">
        <v>66</v>
      </c>
      <c r="D19" s="52">
        <v>150</v>
      </c>
      <c r="E19" s="18">
        <v>3.07</v>
      </c>
      <c r="F19" s="18">
        <v>4.8</v>
      </c>
      <c r="G19" s="18">
        <v>20.440000000000001</v>
      </c>
      <c r="H19" s="21">
        <f t="shared" si="2"/>
        <v>137.24</v>
      </c>
      <c r="I19" s="18">
        <v>0.14000000000000001</v>
      </c>
      <c r="J19" s="18">
        <v>0.11</v>
      </c>
      <c r="K19" s="18">
        <v>18.16</v>
      </c>
      <c r="L19" s="18">
        <v>0</v>
      </c>
      <c r="M19" s="18">
        <v>0.09</v>
      </c>
      <c r="N19" s="18">
        <v>36.97</v>
      </c>
      <c r="O19" s="18">
        <v>86.59</v>
      </c>
      <c r="P19" s="18">
        <v>27.75</v>
      </c>
      <c r="Q19" s="37">
        <v>1.01</v>
      </c>
      <c r="R19" s="100">
        <v>0.45</v>
      </c>
      <c r="S19" s="124">
        <v>7.5</v>
      </c>
    </row>
    <row r="20" spans="1:19" ht="15" customHeight="1" x14ac:dyDescent="0.25">
      <c r="A20" s="20"/>
      <c r="B20" s="1">
        <v>349</v>
      </c>
      <c r="C20" s="1" t="s">
        <v>37</v>
      </c>
      <c r="D20" s="52">
        <v>200</v>
      </c>
      <c r="E20" s="38">
        <v>0.66</v>
      </c>
      <c r="F20" s="38">
        <v>0.09</v>
      </c>
      <c r="G20" s="38">
        <v>32.01</v>
      </c>
      <c r="H20" s="21">
        <f t="shared" si="2"/>
        <v>131.48999999999998</v>
      </c>
      <c r="I20" s="38">
        <v>0.02</v>
      </c>
      <c r="J20" s="38">
        <v>0.02</v>
      </c>
      <c r="K20" s="38">
        <v>0.73</v>
      </c>
      <c r="L20" s="38">
        <v>0</v>
      </c>
      <c r="M20" s="38">
        <v>0</v>
      </c>
      <c r="N20" s="38">
        <v>32.479999999999997</v>
      </c>
      <c r="O20" s="38">
        <v>23.44</v>
      </c>
      <c r="P20" s="38">
        <v>17.46</v>
      </c>
      <c r="Q20" s="39">
        <v>0.69</v>
      </c>
      <c r="R20" s="110">
        <v>0</v>
      </c>
      <c r="S20" s="124">
        <v>0</v>
      </c>
    </row>
    <row r="21" spans="1:19" ht="15" customHeight="1" x14ac:dyDescent="0.25">
      <c r="A21" s="20"/>
      <c r="B21" s="1"/>
      <c r="C21" s="1" t="s">
        <v>63</v>
      </c>
      <c r="D21" s="52">
        <v>40</v>
      </c>
      <c r="E21" s="21">
        <v>2.7</v>
      </c>
      <c r="F21" s="21">
        <v>0.34</v>
      </c>
      <c r="G21" s="21">
        <v>20.059999999999999</v>
      </c>
      <c r="H21" s="21">
        <f t="shared" si="2"/>
        <v>94.1</v>
      </c>
      <c r="I21" s="21">
        <v>0.04</v>
      </c>
      <c r="J21" s="21">
        <v>0.01</v>
      </c>
      <c r="K21" s="21">
        <v>0</v>
      </c>
      <c r="L21" s="21">
        <v>0</v>
      </c>
      <c r="M21" s="21">
        <v>0.44</v>
      </c>
      <c r="N21" s="21">
        <v>8</v>
      </c>
      <c r="O21" s="21">
        <v>26</v>
      </c>
      <c r="P21" s="21">
        <v>5.6</v>
      </c>
      <c r="Q21" s="21">
        <v>0.44</v>
      </c>
      <c r="R21" s="102">
        <v>0</v>
      </c>
      <c r="S21" s="124">
        <v>0</v>
      </c>
    </row>
    <row r="22" spans="1:19" ht="15" customHeight="1" x14ac:dyDescent="0.25">
      <c r="A22" s="20"/>
      <c r="B22" s="1"/>
      <c r="C22" s="1" t="s">
        <v>64</v>
      </c>
      <c r="D22" s="52">
        <v>40</v>
      </c>
      <c r="E22" s="18">
        <v>2.66</v>
      </c>
      <c r="F22" s="18">
        <v>0.48</v>
      </c>
      <c r="G22" s="18">
        <v>16.739999999999998</v>
      </c>
      <c r="H22" s="21">
        <f t="shared" si="2"/>
        <v>81.919999999999987</v>
      </c>
      <c r="I22" s="18">
        <v>0.22</v>
      </c>
      <c r="J22" s="18">
        <v>0.14000000000000001</v>
      </c>
      <c r="K22" s="18">
        <v>0.28000000000000003</v>
      </c>
      <c r="L22" s="18">
        <v>0</v>
      </c>
      <c r="M22" s="18">
        <v>0.22</v>
      </c>
      <c r="N22" s="18">
        <v>51.1</v>
      </c>
      <c r="O22" s="18">
        <v>87.5</v>
      </c>
      <c r="P22" s="18">
        <v>28</v>
      </c>
      <c r="Q22" s="37">
        <v>1.96</v>
      </c>
      <c r="R22" s="100">
        <v>0</v>
      </c>
      <c r="S22" s="124">
        <v>0</v>
      </c>
    </row>
    <row r="23" spans="1:19" ht="15" customHeight="1" x14ac:dyDescent="0.25">
      <c r="B23" s="1"/>
      <c r="C23" s="1" t="s">
        <v>38</v>
      </c>
      <c r="D23" s="63">
        <v>200</v>
      </c>
      <c r="E23" s="25">
        <v>5.8</v>
      </c>
      <c r="F23" s="25">
        <v>5</v>
      </c>
      <c r="G23" s="25">
        <v>9.6</v>
      </c>
      <c r="H23" s="25">
        <v>107</v>
      </c>
      <c r="I23" s="25">
        <v>0.08</v>
      </c>
      <c r="J23" s="25">
        <v>0.3</v>
      </c>
      <c r="K23" s="25">
        <v>2.6</v>
      </c>
      <c r="L23" s="25">
        <v>0.4</v>
      </c>
      <c r="M23" s="25">
        <v>0</v>
      </c>
      <c r="N23" s="25">
        <v>240</v>
      </c>
      <c r="O23" s="25">
        <v>180</v>
      </c>
      <c r="P23" s="25">
        <v>28</v>
      </c>
      <c r="Q23" s="40">
        <v>0.2</v>
      </c>
      <c r="R23" s="104">
        <v>0</v>
      </c>
      <c r="S23" s="124">
        <v>0</v>
      </c>
    </row>
    <row r="24" spans="1:19" ht="15" customHeight="1" x14ac:dyDescent="0.25">
      <c r="B24" s="23"/>
      <c r="C24" s="30" t="s">
        <v>20</v>
      </c>
      <c r="D24" s="59">
        <f t="shared" ref="D24:S24" si="3">SUM(D16:D23)</f>
        <v>1010</v>
      </c>
      <c r="E24" s="24">
        <f t="shared" si="3"/>
        <v>29.06</v>
      </c>
      <c r="F24" s="24">
        <f t="shared" si="3"/>
        <v>21.01</v>
      </c>
      <c r="G24" s="24">
        <f t="shared" si="3"/>
        <v>106.64999999999999</v>
      </c>
      <c r="H24" s="24">
        <f t="shared" si="3"/>
        <v>732.33</v>
      </c>
      <c r="I24" s="24">
        <f t="shared" si="3"/>
        <v>0.60399999999999998</v>
      </c>
      <c r="J24" s="24">
        <f t="shared" si="3"/>
        <v>0.69199999999999995</v>
      </c>
      <c r="K24" s="24">
        <f t="shared" si="3"/>
        <v>35.79</v>
      </c>
      <c r="L24" s="24">
        <f t="shared" si="3"/>
        <v>0.71</v>
      </c>
      <c r="M24" s="24">
        <f t="shared" si="3"/>
        <v>2.2000000000000002</v>
      </c>
      <c r="N24" s="24">
        <f t="shared" si="3"/>
        <v>442.23</v>
      </c>
      <c r="O24" s="24">
        <f t="shared" si="3"/>
        <v>571.66000000000008</v>
      </c>
      <c r="P24" s="24">
        <f t="shared" si="3"/>
        <v>142.82999999999998</v>
      </c>
      <c r="Q24" s="24">
        <f t="shared" si="3"/>
        <v>5.5579999999999998</v>
      </c>
      <c r="R24" s="103">
        <f t="shared" si="3"/>
        <v>1.68</v>
      </c>
      <c r="S24" s="103">
        <f t="shared" si="3"/>
        <v>27.99</v>
      </c>
    </row>
    <row r="25" spans="1:19" ht="15" customHeight="1" x14ac:dyDescent="0.25">
      <c r="A25" s="25"/>
      <c r="B25" s="26"/>
      <c r="C25" s="27"/>
      <c r="D25" s="5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05"/>
      <c r="S25" s="105"/>
    </row>
    <row r="26" spans="1:19" ht="15" customHeight="1" x14ac:dyDescent="0.25">
      <c r="C26" s="25"/>
      <c r="D26" s="56"/>
      <c r="E26" s="18"/>
      <c r="F26" s="18"/>
      <c r="G26" s="18"/>
      <c r="R26" s="100"/>
      <c r="S26" s="124"/>
    </row>
    <row r="27" spans="1:19" ht="15" customHeight="1" x14ac:dyDescent="0.25">
      <c r="A27" s="29"/>
      <c r="B27" s="203" t="s">
        <v>120</v>
      </c>
      <c r="C27" s="204"/>
      <c r="D27" s="5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99"/>
      <c r="S27" s="99"/>
    </row>
    <row r="28" spans="1:19" ht="15" customHeight="1" x14ac:dyDescent="0.25">
      <c r="B28" s="7">
        <v>104</v>
      </c>
      <c r="C28" s="8" t="s">
        <v>136</v>
      </c>
      <c r="D28" s="8">
        <v>250</v>
      </c>
      <c r="E28" s="18">
        <f>2.19+3.99</f>
        <v>6.18</v>
      </c>
      <c r="F28" s="18">
        <f>2.78+2.74</f>
        <v>5.52</v>
      </c>
      <c r="G28" s="18">
        <f>15.39+0.15</f>
        <v>15.540000000000001</v>
      </c>
      <c r="H28" s="18">
        <f>E28*4+F28*9+G28*4</f>
        <v>136.56</v>
      </c>
      <c r="I28" s="18">
        <v>0.12</v>
      </c>
      <c r="J28" s="18">
        <v>7.0000000000000007E-2</v>
      </c>
      <c r="K28" s="18">
        <v>11.07</v>
      </c>
      <c r="L28" s="18">
        <v>0</v>
      </c>
      <c r="M28" s="18">
        <v>0</v>
      </c>
      <c r="N28" s="18">
        <v>29.7</v>
      </c>
      <c r="O28" s="18">
        <v>72.22</v>
      </c>
      <c r="P28" s="18">
        <v>29.6</v>
      </c>
      <c r="Q28" s="37">
        <v>1.1499999999999999</v>
      </c>
      <c r="R28" s="100">
        <v>1.25</v>
      </c>
      <c r="S28" s="124">
        <v>7.25</v>
      </c>
    </row>
    <row r="29" spans="1:19" ht="15" customHeight="1" x14ac:dyDescent="0.25">
      <c r="A29" s="20"/>
      <c r="B29" s="5">
        <v>223</v>
      </c>
      <c r="C29" s="5" t="s">
        <v>35</v>
      </c>
      <c r="D29" s="58">
        <v>190</v>
      </c>
      <c r="E29" s="42">
        <v>20.87</v>
      </c>
      <c r="F29" s="42">
        <v>14.36</v>
      </c>
      <c r="G29" s="42">
        <v>32.35</v>
      </c>
      <c r="H29" s="18">
        <f t="shared" ref="H29:H34" si="4">E29*4+F29*9+G29*4</f>
        <v>342.12</v>
      </c>
      <c r="I29" s="42">
        <v>7.0000000000000007E-2</v>
      </c>
      <c r="J29" s="42">
        <v>0.31</v>
      </c>
      <c r="K29" s="42">
        <v>0.94</v>
      </c>
      <c r="L29" s="42">
        <v>0.88</v>
      </c>
      <c r="M29" s="110">
        <v>0</v>
      </c>
      <c r="N29" s="42">
        <v>184.9</v>
      </c>
      <c r="O29" s="42">
        <v>256.20999999999998</v>
      </c>
      <c r="P29" s="42">
        <v>29.3</v>
      </c>
      <c r="Q29" s="42">
        <v>1.34</v>
      </c>
      <c r="R29" s="114">
        <v>1.08</v>
      </c>
      <c r="S29" s="124">
        <v>6.7</v>
      </c>
    </row>
    <row r="30" spans="1:19" s="47" customFormat="1" ht="15" customHeight="1" x14ac:dyDescent="0.25">
      <c r="A30" s="20"/>
      <c r="B30" s="5"/>
      <c r="C30" s="1" t="s">
        <v>146</v>
      </c>
      <c r="D30" s="1">
        <v>35</v>
      </c>
      <c r="E30" s="18">
        <v>0.49</v>
      </c>
      <c r="F30" s="18">
        <v>1.75</v>
      </c>
      <c r="G30" s="18">
        <f>2.05+9.98</f>
        <v>12.030000000000001</v>
      </c>
      <c r="H30" s="21">
        <f t="shared" si="4"/>
        <v>65.830000000000013</v>
      </c>
      <c r="I30" s="18">
        <v>0.01</v>
      </c>
      <c r="J30" s="18">
        <v>0.01</v>
      </c>
      <c r="K30" s="18">
        <v>0.01</v>
      </c>
      <c r="L30" s="18">
        <v>0.01</v>
      </c>
      <c r="M30" s="110">
        <v>0</v>
      </c>
      <c r="N30" s="18">
        <f>9.55+0.3</f>
        <v>9.8500000000000014</v>
      </c>
      <c r="O30" s="18">
        <v>7.95</v>
      </c>
      <c r="P30" s="18">
        <v>1.84</v>
      </c>
      <c r="Q30" s="37">
        <f>0.07+0.03</f>
        <v>0.1</v>
      </c>
      <c r="R30" s="100">
        <v>0.08</v>
      </c>
      <c r="S30" s="126">
        <v>2.21</v>
      </c>
    </row>
    <row r="31" spans="1:19" ht="15" customHeight="1" x14ac:dyDescent="0.25">
      <c r="A31" s="20"/>
      <c r="B31" s="5"/>
      <c r="C31" s="6" t="s">
        <v>154</v>
      </c>
      <c r="D31" s="6">
        <v>200</v>
      </c>
      <c r="E31" s="42">
        <v>0.52</v>
      </c>
      <c r="F31" s="42">
        <v>0.18</v>
      </c>
      <c r="G31" s="42">
        <v>28.86</v>
      </c>
      <c r="H31" s="18">
        <f t="shared" si="4"/>
        <v>119.14</v>
      </c>
      <c r="I31" s="42">
        <v>1.4E-2</v>
      </c>
      <c r="J31" s="42">
        <v>1.7999999999999999E-2</v>
      </c>
      <c r="K31" s="42">
        <v>27.6</v>
      </c>
      <c r="L31" s="42">
        <v>0</v>
      </c>
      <c r="M31" s="42">
        <v>0</v>
      </c>
      <c r="N31" s="42">
        <v>23.7</v>
      </c>
      <c r="O31" s="42">
        <v>18.399999999999999</v>
      </c>
      <c r="P31" s="42">
        <v>13.4</v>
      </c>
      <c r="Q31" s="42">
        <v>0.71199999999999997</v>
      </c>
      <c r="R31" s="114">
        <v>0.01</v>
      </c>
      <c r="S31" s="124">
        <v>0.88</v>
      </c>
    </row>
    <row r="32" spans="1:19" ht="15" customHeight="1" x14ac:dyDescent="0.25">
      <c r="A32" s="20"/>
      <c r="B32" s="5"/>
      <c r="C32" s="1" t="s">
        <v>63</v>
      </c>
      <c r="D32" s="58">
        <v>40</v>
      </c>
      <c r="E32" s="41">
        <v>2.7</v>
      </c>
      <c r="F32" s="41">
        <v>0.34</v>
      </c>
      <c r="G32" s="41">
        <v>20.059999999999999</v>
      </c>
      <c r="H32" s="18">
        <f t="shared" si="4"/>
        <v>94.1</v>
      </c>
      <c r="I32" s="41">
        <v>0.04</v>
      </c>
      <c r="J32" s="41">
        <v>0.01</v>
      </c>
      <c r="K32" s="41">
        <v>0</v>
      </c>
      <c r="L32" s="41">
        <v>0</v>
      </c>
      <c r="M32" s="41">
        <v>0.44</v>
      </c>
      <c r="N32" s="41">
        <v>8</v>
      </c>
      <c r="O32" s="41">
        <v>26</v>
      </c>
      <c r="P32" s="41">
        <v>5.6</v>
      </c>
      <c r="Q32" s="41">
        <v>0.44</v>
      </c>
      <c r="R32" s="113">
        <v>0</v>
      </c>
      <c r="S32" s="124">
        <v>0</v>
      </c>
    </row>
    <row r="33" spans="1:19" ht="15" customHeight="1" x14ac:dyDescent="0.25">
      <c r="A33" s="20"/>
      <c r="B33" s="1"/>
      <c r="C33" s="1" t="s">
        <v>64</v>
      </c>
      <c r="D33" s="52">
        <v>40</v>
      </c>
      <c r="E33" s="18">
        <v>2.66</v>
      </c>
      <c r="F33" s="18">
        <v>0.48</v>
      </c>
      <c r="G33" s="18">
        <v>16.739999999999998</v>
      </c>
      <c r="H33" s="18">
        <f t="shared" si="4"/>
        <v>81.919999999999987</v>
      </c>
      <c r="I33" s="18">
        <v>0.22</v>
      </c>
      <c r="J33" s="18">
        <v>0.14000000000000001</v>
      </c>
      <c r="K33" s="18">
        <v>0.28000000000000003</v>
      </c>
      <c r="L33" s="18">
        <v>0</v>
      </c>
      <c r="M33" s="18">
        <v>0.22</v>
      </c>
      <c r="N33" s="18">
        <v>51.1</v>
      </c>
      <c r="O33" s="18">
        <v>87.5</v>
      </c>
      <c r="P33" s="18">
        <v>28</v>
      </c>
      <c r="Q33" s="37">
        <v>1.96</v>
      </c>
      <c r="R33" s="100">
        <v>0</v>
      </c>
      <c r="S33" s="124">
        <v>0</v>
      </c>
    </row>
    <row r="34" spans="1:19" s="90" customFormat="1" ht="15" customHeight="1" x14ac:dyDescent="0.25">
      <c r="A34" s="101"/>
      <c r="B34" s="91"/>
      <c r="C34" s="91" t="s">
        <v>159</v>
      </c>
      <c r="D34" s="118">
        <v>180</v>
      </c>
      <c r="E34" s="100">
        <v>4.37</v>
      </c>
      <c r="F34" s="100">
        <f>2.7*1.8</f>
        <v>4.8600000000000003</v>
      </c>
      <c r="G34" s="100">
        <v>7.1749999999999998</v>
      </c>
      <c r="H34" s="100">
        <f t="shared" si="4"/>
        <v>89.92</v>
      </c>
      <c r="I34" s="100">
        <v>3.5000000000000003E-2</v>
      </c>
      <c r="J34" s="100">
        <v>0.245</v>
      </c>
      <c r="K34" s="100">
        <v>0.52</v>
      </c>
      <c r="L34" s="100">
        <v>0.35</v>
      </c>
      <c r="M34" s="100">
        <v>0</v>
      </c>
      <c r="N34" s="100">
        <v>217</v>
      </c>
      <c r="O34" s="100">
        <v>57.96</v>
      </c>
      <c r="P34" s="100">
        <v>24.5</v>
      </c>
      <c r="Q34" s="100">
        <v>0.17499999999999999</v>
      </c>
      <c r="R34" s="100">
        <v>0.7</v>
      </c>
      <c r="S34" s="124">
        <v>15.75</v>
      </c>
    </row>
    <row r="35" spans="1:19" ht="15" customHeight="1" x14ac:dyDescent="0.25">
      <c r="B35" s="23"/>
      <c r="C35" s="30" t="s">
        <v>20</v>
      </c>
      <c r="D35" s="59">
        <f>SUM(D28:D34)</f>
        <v>935</v>
      </c>
      <c r="E35" s="24">
        <f>SUM(E28:E34)</f>
        <v>37.79</v>
      </c>
      <c r="F35" s="24">
        <f>SUM(F28:F34)</f>
        <v>27.49</v>
      </c>
      <c r="G35" s="24">
        <f>SUM(G28:G34)</f>
        <v>132.755</v>
      </c>
      <c r="H35" s="24">
        <f>SUM(H28:H34)</f>
        <v>929.58999999999992</v>
      </c>
      <c r="I35" s="24">
        <f>SUM(I28:I34)</f>
        <v>0.50900000000000001</v>
      </c>
      <c r="J35" s="24">
        <f>SUM(J28:J34)</f>
        <v>0.80300000000000005</v>
      </c>
      <c r="K35" s="24">
        <f>SUM(K28:K34)</f>
        <v>40.420000000000009</v>
      </c>
      <c r="L35" s="24">
        <f>SUM(L28:L34)</f>
        <v>1.24</v>
      </c>
      <c r="M35" s="24">
        <f>SUM(M28:M34)</f>
        <v>0.66</v>
      </c>
      <c r="N35" s="24">
        <f>SUM(N28:N34)</f>
        <v>524.25</v>
      </c>
      <c r="O35" s="24">
        <f>SUM(O28:O34)</f>
        <v>526.2399999999999</v>
      </c>
      <c r="P35" s="24">
        <f>SUM(P28:P34)</f>
        <v>132.24</v>
      </c>
      <c r="Q35" s="24">
        <f>SUM(Q28:Q34)</f>
        <v>5.8769999999999998</v>
      </c>
      <c r="R35" s="103">
        <f>SUM(R28:R34)</f>
        <v>3.12</v>
      </c>
      <c r="S35" s="103">
        <f>SUM(S28:S34)</f>
        <v>32.79</v>
      </c>
    </row>
    <row r="36" spans="1:19" s="46" customFormat="1" ht="15" customHeight="1" x14ac:dyDescent="0.25">
      <c r="A36" s="45"/>
      <c r="B36" s="49"/>
      <c r="C36" s="50"/>
      <c r="D36" s="6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117"/>
      <c r="S36" s="117"/>
    </row>
    <row r="37" spans="1:19" ht="15" customHeight="1" x14ac:dyDescent="0.25"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106"/>
      <c r="S37" s="124"/>
    </row>
    <row r="38" spans="1:19" ht="15" customHeight="1" x14ac:dyDescent="0.25">
      <c r="A38" s="29"/>
      <c r="B38" s="203" t="s">
        <v>121</v>
      </c>
      <c r="C38" s="204"/>
      <c r="D38" s="57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99"/>
      <c r="S38" s="99"/>
    </row>
    <row r="39" spans="1:19" ht="15" customHeight="1" x14ac:dyDescent="0.25">
      <c r="B39" s="1">
        <v>96</v>
      </c>
      <c r="C39" s="6" t="s">
        <v>69</v>
      </c>
      <c r="D39" s="53">
        <v>250</v>
      </c>
      <c r="E39" s="25">
        <v>2.02</v>
      </c>
      <c r="F39" s="25">
        <v>5.09</v>
      </c>
      <c r="G39" s="25">
        <v>11.98</v>
      </c>
      <c r="H39" s="25">
        <f>E39*4+F39*9+G39*4</f>
        <v>101.81</v>
      </c>
      <c r="I39" s="25">
        <v>0.09</v>
      </c>
      <c r="J39" s="25">
        <v>0.06</v>
      </c>
      <c r="K39" s="25">
        <v>8.3800000000000008</v>
      </c>
      <c r="L39" s="25">
        <v>0</v>
      </c>
      <c r="M39" s="25">
        <v>0</v>
      </c>
      <c r="N39" s="25">
        <v>29.15</v>
      </c>
      <c r="O39" s="25">
        <v>56.73</v>
      </c>
      <c r="P39" s="25">
        <v>24.18</v>
      </c>
      <c r="Q39" s="40">
        <v>0.93</v>
      </c>
      <c r="R39" s="104">
        <v>0.47</v>
      </c>
      <c r="S39" s="124">
        <v>5.25</v>
      </c>
    </row>
    <row r="40" spans="1:19" ht="15" customHeight="1" x14ac:dyDescent="0.25">
      <c r="A40" s="20"/>
      <c r="B40" s="87" t="s">
        <v>132</v>
      </c>
      <c r="C40" s="1" t="s">
        <v>133</v>
      </c>
      <c r="D40" s="1">
        <v>85</v>
      </c>
      <c r="E40" s="42">
        <v>19.3</v>
      </c>
      <c r="F40" s="42">
        <v>16</v>
      </c>
      <c r="G40" s="42">
        <v>0.06</v>
      </c>
      <c r="H40" s="25">
        <f t="shared" ref="H40:H45" si="5">E40*4+F40*9+G40*4</f>
        <v>221.44</v>
      </c>
      <c r="I40" s="42">
        <v>0.06</v>
      </c>
      <c r="J40" s="42">
        <v>0.13</v>
      </c>
      <c r="K40" s="42">
        <v>2.08</v>
      </c>
      <c r="L40" s="42">
        <v>0.9</v>
      </c>
      <c r="M40" s="104">
        <v>0</v>
      </c>
      <c r="N40" s="42">
        <v>43.65</v>
      </c>
      <c r="O40" s="42">
        <v>149.58000000000001</v>
      </c>
      <c r="P40" s="42">
        <v>19.25</v>
      </c>
      <c r="Q40" s="42">
        <v>1.71</v>
      </c>
      <c r="R40" s="114">
        <v>0</v>
      </c>
      <c r="S40" s="124">
        <v>0</v>
      </c>
    </row>
    <row r="41" spans="1:19" ht="15" customHeight="1" x14ac:dyDescent="0.25">
      <c r="A41" s="20"/>
      <c r="B41" s="5">
        <v>143</v>
      </c>
      <c r="C41" s="5" t="s">
        <v>76</v>
      </c>
      <c r="D41" s="58">
        <v>130</v>
      </c>
      <c r="E41" s="38">
        <v>2.19</v>
      </c>
      <c r="F41" s="38">
        <v>13.61</v>
      </c>
      <c r="G41" s="38">
        <v>10.65</v>
      </c>
      <c r="H41" s="25">
        <f t="shared" si="5"/>
        <v>173.85</v>
      </c>
      <c r="I41" s="38">
        <v>7.0000000000000007E-2</v>
      </c>
      <c r="J41" s="38">
        <v>7.0000000000000007E-2</v>
      </c>
      <c r="K41" s="38">
        <v>15.49</v>
      </c>
      <c r="L41" s="38">
        <v>0.56999999999999995</v>
      </c>
      <c r="M41" s="104">
        <v>0</v>
      </c>
      <c r="N41" s="38">
        <v>46</v>
      </c>
      <c r="O41" s="38">
        <v>55.71</v>
      </c>
      <c r="P41" s="38">
        <v>20.13</v>
      </c>
      <c r="Q41" s="39">
        <v>0.74</v>
      </c>
      <c r="R41" s="110">
        <v>0.35</v>
      </c>
      <c r="S41" s="124">
        <v>2.99</v>
      </c>
    </row>
    <row r="42" spans="1:19" ht="15" customHeight="1" x14ac:dyDescent="0.25">
      <c r="A42" s="20"/>
      <c r="B42" s="1">
        <v>397</v>
      </c>
      <c r="C42" s="1" t="s">
        <v>130</v>
      </c>
      <c r="D42" s="1">
        <v>200</v>
      </c>
      <c r="E42" s="38">
        <v>0.12</v>
      </c>
      <c r="F42" s="38">
        <v>0.1</v>
      </c>
      <c r="G42" s="38">
        <v>27.5</v>
      </c>
      <c r="H42" s="25">
        <f t="shared" si="5"/>
        <v>111.38</v>
      </c>
      <c r="I42" s="38">
        <v>0.01</v>
      </c>
      <c r="J42" s="38" t="s">
        <v>156</v>
      </c>
      <c r="K42" s="38">
        <v>2.0699999999999998</v>
      </c>
      <c r="L42" s="38">
        <v>0</v>
      </c>
      <c r="M42" s="38">
        <v>0</v>
      </c>
      <c r="N42" s="38">
        <v>16.2</v>
      </c>
      <c r="O42" s="38">
        <v>7.2</v>
      </c>
      <c r="P42" s="38">
        <v>7.51</v>
      </c>
      <c r="Q42" s="39">
        <v>0.89</v>
      </c>
      <c r="R42" s="110">
        <v>7.0000000000000007E-2</v>
      </c>
      <c r="S42" s="124">
        <v>1.8</v>
      </c>
    </row>
    <row r="43" spans="1:19" ht="15" customHeight="1" x14ac:dyDescent="0.25">
      <c r="A43" s="20"/>
      <c r="B43" s="5"/>
      <c r="C43" s="1" t="s">
        <v>63</v>
      </c>
      <c r="D43" s="58">
        <v>40</v>
      </c>
      <c r="E43" s="41">
        <v>2.7</v>
      </c>
      <c r="F43" s="41">
        <v>0.34</v>
      </c>
      <c r="G43" s="41">
        <v>20.059999999999999</v>
      </c>
      <c r="H43" s="25">
        <f t="shared" si="5"/>
        <v>94.1</v>
      </c>
      <c r="I43" s="41">
        <v>0.04</v>
      </c>
      <c r="J43" s="41">
        <v>0.01</v>
      </c>
      <c r="K43" s="41">
        <v>0</v>
      </c>
      <c r="L43" s="41">
        <v>0</v>
      </c>
      <c r="M43" s="41">
        <v>0.44</v>
      </c>
      <c r="N43" s="41">
        <v>8</v>
      </c>
      <c r="O43" s="41">
        <v>26</v>
      </c>
      <c r="P43" s="41">
        <v>5.6</v>
      </c>
      <c r="Q43" s="41">
        <v>0.44</v>
      </c>
      <c r="R43" s="113">
        <v>0</v>
      </c>
      <c r="S43" s="124">
        <v>0</v>
      </c>
    </row>
    <row r="44" spans="1:19" ht="15" customHeight="1" x14ac:dyDescent="0.25">
      <c r="A44" s="20"/>
      <c r="B44" s="1"/>
      <c r="C44" s="1" t="s">
        <v>64</v>
      </c>
      <c r="D44" s="52">
        <v>20</v>
      </c>
      <c r="E44" s="38">
        <v>1.33</v>
      </c>
      <c r="F44" s="38">
        <v>0.24</v>
      </c>
      <c r="G44" s="38">
        <v>8.3699999999999992</v>
      </c>
      <c r="H44" s="25">
        <f t="shared" si="5"/>
        <v>40.959999999999994</v>
      </c>
      <c r="I44" s="38">
        <v>0.11</v>
      </c>
      <c r="J44" s="38">
        <v>7.0000000000000007E-2</v>
      </c>
      <c r="K44" s="38">
        <v>0.14000000000000001</v>
      </c>
      <c r="L44" s="38">
        <v>0</v>
      </c>
      <c r="M44" s="38">
        <v>0.11</v>
      </c>
      <c r="N44" s="38">
        <v>25.55</v>
      </c>
      <c r="O44" s="38">
        <v>43.75</v>
      </c>
      <c r="P44" s="38">
        <v>14</v>
      </c>
      <c r="Q44" s="39">
        <v>0.98</v>
      </c>
      <c r="R44" s="110">
        <v>0</v>
      </c>
      <c r="S44" s="124">
        <v>0</v>
      </c>
    </row>
    <row r="45" spans="1:19" ht="15" customHeight="1" x14ac:dyDescent="0.25">
      <c r="A45" s="20"/>
      <c r="B45" s="1"/>
      <c r="C45" s="1" t="s">
        <v>77</v>
      </c>
      <c r="D45" s="52">
        <v>100</v>
      </c>
      <c r="E45" s="18">
        <v>0.5</v>
      </c>
      <c r="F45" s="18">
        <v>0.5</v>
      </c>
      <c r="G45" s="18">
        <v>12.83</v>
      </c>
      <c r="H45" s="25">
        <f t="shared" si="5"/>
        <v>57.82</v>
      </c>
      <c r="I45" s="18">
        <v>0.04</v>
      </c>
      <c r="J45" s="18">
        <v>0.02</v>
      </c>
      <c r="K45" s="18">
        <v>5</v>
      </c>
      <c r="L45" s="18">
        <v>0</v>
      </c>
      <c r="M45" s="18">
        <v>0.33</v>
      </c>
      <c r="N45" s="18">
        <v>25</v>
      </c>
      <c r="O45" s="18">
        <v>18.329999999999998</v>
      </c>
      <c r="P45" s="18">
        <v>14.17</v>
      </c>
      <c r="Q45" s="37">
        <v>0.5</v>
      </c>
      <c r="R45" s="100">
        <v>0.09</v>
      </c>
      <c r="S45" s="124">
        <v>8</v>
      </c>
    </row>
    <row r="46" spans="1:19" s="90" customFormat="1" ht="15" customHeight="1" x14ac:dyDescent="0.25">
      <c r="A46" s="22"/>
      <c r="B46" s="91"/>
      <c r="C46" s="91" t="s">
        <v>38</v>
      </c>
      <c r="D46" s="63">
        <v>200</v>
      </c>
      <c r="E46" s="104">
        <v>5.8</v>
      </c>
      <c r="F46" s="104">
        <v>5</v>
      </c>
      <c r="G46" s="104">
        <v>9.6</v>
      </c>
      <c r="H46" s="104">
        <v>107</v>
      </c>
      <c r="I46" s="104">
        <v>0.08</v>
      </c>
      <c r="J46" s="104">
        <v>0.3</v>
      </c>
      <c r="K46" s="104">
        <v>2.6</v>
      </c>
      <c r="L46" s="104">
        <v>0.4</v>
      </c>
      <c r="M46" s="104">
        <v>0</v>
      </c>
      <c r="N46" s="104">
        <v>240</v>
      </c>
      <c r="O46" s="104">
        <v>180</v>
      </c>
      <c r="P46" s="104">
        <v>28</v>
      </c>
      <c r="Q46" s="112">
        <v>0.2</v>
      </c>
      <c r="R46" s="104">
        <v>0</v>
      </c>
      <c r="S46" s="124">
        <v>0</v>
      </c>
    </row>
    <row r="47" spans="1:19" ht="15" customHeight="1" x14ac:dyDescent="0.25">
      <c r="B47" s="5"/>
      <c r="C47" s="1"/>
      <c r="D47" s="63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40"/>
      <c r="R47" s="104"/>
      <c r="S47" s="124"/>
    </row>
    <row r="48" spans="1:19" ht="15" customHeight="1" x14ac:dyDescent="0.25">
      <c r="B48" s="23"/>
      <c r="C48" s="30" t="s">
        <v>20</v>
      </c>
      <c r="D48" s="59">
        <f>SUM(D39:D47)</f>
        <v>1025</v>
      </c>
      <c r="E48" s="59">
        <f t="shared" ref="E48:S48" si="6">SUM(E39:E47)</f>
        <v>33.96</v>
      </c>
      <c r="F48" s="59">
        <f t="shared" si="6"/>
        <v>40.88000000000001</v>
      </c>
      <c r="G48" s="59">
        <f t="shared" si="6"/>
        <v>101.05</v>
      </c>
      <c r="H48" s="59">
        <f t="shared" si="6"/>
        <v>908.36000000000013</v>
      </c>
      <c r="I48" s="59">
        <f t="shared" si="6"/>
        <v>0.5</v>
      </c>
      <c r="J48" s="59">
        <f t="shared" si="6"/>
        <v>0.66</v>
      </c>
      <c r="K48" s="59">
        <f t="shared" si="6"/>
        <v>35.760000000000005</v>
      </c>
      <c r="L48" s="59">
        <f t="shared" si="6"/>
        <v>1.87</v>
      </c>
      <c r="M48" s="59">
        <f t="shared" si="6"/>
        <v>0.88000000000000012</v>
      </c>
      <c r="N48" s="59">
        <f t="shared" si="6"/>
        <v>433.55</v>
      </c>
      <c r="O48" s="59">
        <f t="shared" si="6"/>
        <v>537.29999999999995</v>
      </c>
      <c r="P48" s="59">
        <f t="shared" si="6"/>
        <v>132.84</v>
      </c>
      <c r="Q48" s="59">
        <f t="shared" si="6"/>
        <v>6.39</v>
      </c>
      <c r="R48" s="59">
        <f t="shared" si="6"/>
        <v>0.97999999999999987</v>
      </c>
      <c r="S48" s="59">
        <f t="shared" si="6"/>
        <v>18.04</v>
      </c>
    </row>
    <row r="49" spans="1:19" ht="15" customHeight="1" x14ac:dyDescent="0.25">
      <c r="A49" s="25"/>
      <c r="B49" s="26"/>
      <c r="C49" s="27"/>
      <c r="D49" s="55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105"/>
      <c r="S49" s="105"/>
    </row>
    <row r="50" spans="1:19" ht="15" customHeight="1" x14ac:dyDescent="0.25">
      <c r="R50" s="100"/>
      <c r="S50" s="124"/>
    </row>
    <row r="51" spans="1:19" ht="15" customHeight="1" x14ac:dyDescent="0.25">
      <c r="A51" s="29"/>
      <c r="B51" s="203" t="s">
        <v>122</v>
      </c>
      <c r="C51" s="204"/>
      <c r="D51" s="57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99"/>
      <c r="S51" s="99"/>
    </row>
    <row r="52" spans="1:19" ht="15" customHeight="1" x14ac:dyDescent="0.25">
      <c r="A52" s="20"/>
      <c r="B52" s="5">
        <v>84</v>
      </c>
      <c r="C52" s="5" t="s">
        <v>67</v>
      </c>
      <c r="D52" s="58">
        <v>250</v>
      </c>
      <c r="E52" s="42">
        <v>3.56</v>
      </c>
      <c r="F52" s="42">
        <v>5.12</v>
      </c>
      <c r="G52" s="42">
        <v>14.17</v>
      </c>
      <c r="H52" s="21">
        <f t="shared" ref="H52:H58" si="7">E52*4+F52*9+G52*4</f>
        <v>117</v>
      </c>
      <c r="I52" s="42">
        <v>0.1</v>
      </c>
      <c r="J52" s="42">
        <v>0.06</v>
      </c>
      <c r="K52" s="42">
        <v>6.7</v>
      </c>
      <c r="L52" s="42">
        <v>0</v>
      </c>
      <c r="M52" s="42">
        <v>0</v>
      </c>
      <c r="N52" s="42">
        <v>54.18</v>
      </c>
      <c r="O52" s="42">
        <v>99.5</v>
      </c>
      <c r="P52" s="42">
        <v>34.450000000000003</v>
      </c>
      <c r="Q52" s="43">
        <v>1.73</v>
      </c>
      <c r="R52" s="114">
        <v>0.32500000000000001</v>
      </c>
      <c r="S52" s="124">
        <v>2.65</v>
      </c>
    </row>
    <row r="53" spans="1:19" ht="15" customHeight="1" x14ac:dyDescent="0.25">
      <c r="A53" s="20"/>
      <c r="B53" s="9">
        <v>229</v>
      </c>
      <c r="C53" s="6" t="s">
        <v>70</v>
      </c>
      <c r="D53" s="53">
        <v>200</v>
      </c>
      <c r="E53" s="38">
        <v>19.5</v>
      </c>
      <c r="F53" s="38">
        <v>9.9</v>
      </c>
      <c r="G53" s="38">
        <v>7.6</v>
      </c>
      <c r="H53" s="21">
        <f t="shared" si="7"/>
        <v>197.50000000000003</v>
      </c>
      <c r="I53" s="38">
        <v>0.1</v>
      </c>
      <c r="J53" s="38">
        <v>0.1</v>
      </c>
      <c r="K53" s="38">
        <v>7.46</v>
      </c>
      <c r="L53" s="38">
        <v>0.11</v>
      </c>
      <c r="M53" s="114">
        <v>0</v>
      </c>
      <c r="N53" s="38">
        <v>78.14</v>
      </c>
      <c r="O53" s="38">
        <v>324.38</v>
      </c>
      <c r="P53" s="38">
        <v>97.06</v>
      </c>
      <c r="Q53" s="39">
        <v>1.7</v>
      </c>
      <c r="R53" s="110">
        <v>1.04</v>
      </c>
      <c r="S53" s="124">
        <v>48.2</v>
      </c>
    </row>
    <row r="54" spans="1:19" s="115" customFormat="1" ht="15" customHeight="1" x14ac:dyDescent="0.25">
      <c r="A54" s="101"/>
      <c r="B54" s="109">
        <v>392</v>
      </c>
      <c r="C54" s="91" t="s">
        <v>171</v>
      </c>
      <c r="D54" s="118">
        <v>200</v>
      </c>
      <c r="E54" s="104">
        <v>1.1000000000000001</v>
      </c>
      <c r="F54" s="104">
        <v>0.9</v>
      </c>
      <c r="G54" s="104">
        <v>12.56</v>
      </c>
      <c r="H54" s="104">
        <f t="shared" si="7"/>
        <v>62.74</v>
      </c>
      <c r="I54" s="104">
        <v>0</v>
      </c>
      <c r="J54" s="104">
        <v>0</v>
      </c>
      <c r="K54" s="104">
        <v>0.03</v>
      </c>
      <c r="L54" s="104">
        <v>0</v>
      </c>
      <c r="M54" s="114">
        <v>0</v>
      </c>
      <c r="N54" s="104">
        <v>11.1</v>
      </c>
      <c r="O54" s="104">
        <v>2.8</v>
      </c>
      <c r="P54" s="104">
        <v>1.4</v>
      </c>
      <c r="Q54" s="112">
        <v>0.28000000000000003</v>
      </c>
      <c r="R54" s="104">
        <v>0</v>
      </c>
      <c r="S54" s="126">
        <v>0</v>
      </c>
    </row>
    <row r="55" spans="1:19" ht="15" customHeight="1" x14ac:dyDescent="0.25">
      <c r="A55" s="20"/>
      <c r="B55" s="5"/>
      <c r="C55" s="1" t="s">
        <v>63</v>
      </c>
      <c r="D55" s="58">
        <v>40</v>
      </c>
      <c r="E55" s="41">
        <v>2.7</v>
      </c>
      <c r="F55" s="41">
        <v>0.34</v>
      </c>
      <c r="G55" s="41">
        <v>20.059999999999999</v>
      </c>
      <c r="H55" s="21">
        <f t="shared" si="7"/>
        <v>94.1</v>
      </c>
      <c r="I55" s="41">
        <v>0.04</v>
      </c>
      <c r="J55" s="41">
        <v>0.01</v>
      </c>
      <c r="K55" s="41">
        <v>0</v>
      </c>
      <c r="L55" s="41">
        <v>0</v>
      </c>
      <c r="M55" s="41">
        <v>0.44</v>
      </c>
      <c r="N55" s="41">
        <v>8</v>
      </c>
      <c r="O55" s="41">
        <v>26</v>
      </c>
      <c r="P55" s="41">
        <v>5.6</v>
      </c>
      <c r="Q55" s="41">
        <v>0.44</v>
      </c>
      <c r="R55" s="113">
        <v>0</v>
      </c>
      <c r="S55" s="124">
        <v>0</v>
      </c>
    </row>
    <row r="56" spans="1:19" ht="15" customHeight="1" x14ac:dyDescent="0.25">
      <c r="A56" s="20"/>
      <c r="B56" s="1"/>
      <c r="C56" s="1" t="s">
        <v>64</v>
      </c>
      <c r="D56" s="52">
        <v>40</v>
      </c>
      <c r="E56" s="38">
        <v>2.66</v>
      </c>
      <c r="F56" s="38">
        <v>0.48</v>
      </c>
      <c r="G56" s="38">
        <v>16.739999999999998</v>
      </c>
      <c r="H56" s="21">
        <f t="shared" si="7"/>
        <v>81.919999999999987</v>
      </c>
      <c r="I56" s="38">
        <v>0.22</v>
      </c>
      <c r="J56" s="38">
        <v>0.14000000000000001</v>
      </c>
      <c r="K56" s="38">
        <v>0.28000000000000003</v>
      </c>
      <c r="L56" s="38">
        <v>0</v>
      </c>
      <c r="M56" s="38">
        <v>0.22</v>
      </c>
      <c r="N56" s="38">
        <v>51.1</v>
      </c>
      <c r="O56" s="38">
        <v>87.5</v>
      </c>
      <c r="P56" s="38">
        <v>28</v>
      </c>
      <c r="Q56" s="39">
        <v>1.96</v>
      </c>
      <c r="R56" s="110">
        <v>0</v>
      </c>
      <c r="S56" s="124">
        <v>0</v>
      </c>
    </row>
    <row r="57" spans="1:19" ht="15" customHeight="1" x14ac:dyDescent="0.25">
      <c r="A57" s="20"/>
      <c r="B57" s="1"/>
      <c r="C57" s="6" t="s">
        <v>143</v>
      </c>
      <c r="D57" s="6">
        <v>80</v>
      </c>
      <c r="E57" s="38">
        <v>4.9000000000000004</v>
      </c>
      <c r="F57" s="38">
        <v>6.57</v>
      </c>
      <c r="G57" s="38">
        <v>54.25</v>
      </c>
      <c r="H57" s="21">
        <f t="shared" si="7"/>
        <v>295.73</v>
      </c>
      <c r="I57" s="38">
        <v>0.08</v>
      </c>
      <c r="J57" s="38">
        <v>5.6000000000000001E-2</v>
      </c>
      <c r="K57" s="38">
        <v>6.4000000000000001E-2</v>
      </c>
      <c r="L57" s="38">
        <v>0.13</v>
      </c>
      <c r="M57" s="38">
        <v>0</v>
      </c>
      <c r="N57" s="38">
        <v>15.6</v>
      </c>
      <c r="O57" s="38">
        <v>49.12</v>
      </c>
      <c r="P57" s="38">
        <v>19.28</v>
      </c>
      <c r="Q57" s="39">
        <v>1.1120000000000001</v>
      </c>
      <c r="R57" s="110">
        <v>0.2</v>
      </c>
      <c r="S57" s="124">
        <v>0</v>
      </c>
    </row>
    <row r="58" spans="1:19" ht="15" customHeight="1" x14ac:dyDescent="0.25">
      <c r="A58" s="20"/>
      <c r="B58" s="1"/>
      <c r="C58" s="88" t="s">
        <v>153</v>
      </c>
      <c r="D58" s="89">
        <v>150</v>
      </c>
      <c r="E58" s="32">
        <v>0.75</v>
      </c>
      <c r="F58" s="32">
        <v>0</v>
      </c>
      <c r="G58" s="32">
        <v>15.15</v>
      </c>
      <c r="H58" s="21">
        <f t="shared" si="7"/>
        <v>63.6</v>
      </c>
      <c r="I58" s="21">
        <v>1.4999999999999999E-2</v>
      </c>
      <c r="J58" s="21">
        <v>1.4999999999999999E-2</v>
      </c>
      <c r="K58" s="21">
        <v>3</v>
      </c>
      <c r="L58" s="21">
        <v>0</v>
      </c>
      <c r="M58" s="21">
        <v>0.15</v>
      </c>
      <c r="N58" s="21">
        <v>10.5</v>
      </c>
      <c r="O58" s="21">
        <v>10.5</v>
      </c>
      <c r="P58" s="21">
        <v>6</v>
      </c>
      <c r="Q58" s="21">
        <v>2.1</v>
      </c>
      <c r="R58" s="102">
        <v>0</v>
      </c>
      <c r="S58" s="124">
        <v>0</v>
      </c>
    </row>
    <row r="59" spans="1:19" ht="15" customHeight="1" x14ac:dyDescent="0.25">
      <c r="B59" s="23"/>
      <c r="C59" s="30" t="s">
        <v>20</v>
      </c>
      <c r="D59" s="59">
        <f t="shared" ref="D59:S59" si="8">SUM(D52:D58)</f>
        <v>960</v>
      </c>
      <c r="E59" s="24">
        <f t="shared" si="8"/>
        <v>35.17</v>
      </c>
      <c r="F59" s="24">
        <f t="shared" si="8"/>
        <v>23.310000000000002</v>
      </c>
      <c r="G59" s="24">
        <f t="shared" si="8"/>
        <v>140.53</v>
      </c>
      <c r="H59" s="24">
        <f t="shared" si="8"/>
        <v>912.59</v>
      </c>
      <c r="I59" s="24">
        <f t="shared" si="8"/>
        <v>0.55500000000000005</v>
      </c>
      <c r="J59" s="24">
        <f t="shared" si="8"/>
        <v>0.38100000000000006</v>
      </c>
      <c r="K59" s="24">
        <f t="shared" si="8"/>
        <v>17.533999999999999</v>
      </c>
      <c r="L59" s="24">
        <f t="shared" si="8"/>
        <v>0.24</v>
      </c>
      <c r="M59" s="24">
        <f t="shared" si="8"/>
        <v>0.81</v>
      </c>
      <c r="N59" s="24">
        <f t="shared" si="8"/>
        <v>228.61999999999998</v>
      </c>
      <c r="O59" s="24">
        <f t="shared" si="8"/>
        <v>599.80000000000007</v>
      </c>
      <c r="P59" s="24">
        <f t="shared" si="8"/>
        <v>191.79</v>
      </c>
      <c r="Q59" s="24">
        <f t="shared" si="8"/>
        <v>9.322000000000001</v>
      </c>
      <c r="R59" s="103">
        <f t="shared" si="8"/>
        <v>1.5649999999999999</v>
      </c>
      <c r="S59" s="103">
        <f t="shared" si="8"/>
        <v>50.85</v>
      </c>
    </row>
    <row r="60" spans="1:19" ht="15" customHeight="1" x14ac:dyDescent="0.25">
      <c r="A60" s="25"/>
      <c r="B60" s="26"/>
      <c r="C60" s="27"/>
      <c r="D60" s="55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105"/>
      <c r="S60" s="105"/>
    </row>
    <row r="61" spans="1:19" ht="15" customHeight="1" x14ac:dyDescent="0.25"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102"/>
      <c r="S61" s="124"/>
    </row>
    <row r="62" spans="1:19" ht="15" customHeight="1" x14ac:dyDescent="0.25">
      <c r="A62" s="29"/>
      <c r="B62" s="205" t="s">
        <v>123</v>
      </c>
      <c r="C62" s="206"/>
      <c r="D62" s="57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99"/>
      <c r="S62" s="99"/>
    </row>
    <row r="63" spans="1:19" ht="15" customHeight="1" x14ac:dyDescent="0.25">
      <c r="A63" s="20"/>
      <c r="B63" s="44" t="s">
        <v>139</v>
      </c>
      <c r="C63" s="8" t="s">
        <v>137</v>
      </c>
      <c r="D63" s="62">
        <v>250</v>
      </c>
      <c r="E63" s="38">
        <v>1.59</v>
      </c>
      <c r="F63" s="38">
        <v>4.99</v>
      </c>
      <c r="G63" s="38">
        <v>9.15</v>
      </c>
      <c r="H63" s="38">
        <f>E63*4+F63*9+G63*4</f>
        <v>87.87</v>
      </c>
      <c r="I63" s="38">
        <v>7.0000000000000007E-2</v>
      </c>
      <c r="J63" s="38">
        <v>0.05</v>
      </c>
      <c r="K63" s="38">
        <v>10.38</v>
      </c>
      <c r="L63" s="38">
        <v>0</v>
      </c>
      <c r="M63" s="38">
        <v>0</v>
      </c>
      <c r="N63" s="38">
        <v>34.85</v>
      </c>
      <c r="O63" s="38">
        <v>49.28</v>
      </c>
      <c r="P63" s="38">
        <v>20.75</v>
      </c>
      <c r="Q63" s="39">
        <v>0.78</v>
      </c>
      <c r="R63" s="110">
        <v>0.57999999999999996</v>
      </c>
      <c r="S63" s="124">
        <v>1.75</v>
      </c>
    </row>
    <row r="64" spans="1:19" ht="15" customHeight="1" x14ac:dyDescent="0.25">
      <c r="A64" s="20"/>
      <c r="B64" s="11">
        <v>211</v>
      </c>
      <c r="C64" s="5" t="s">
        <v>134</v>
      </c>
      <c r="D64" s="5">
        <v>140</v>
      </c>
      <c r="E64" s="25">
        <v>19.12</v>
      </c>
      <c r="F64" s="25">
        <v>25.38</v>
      </c>
      <c r="G64" s="25">
        <v>2.72</v>
      </c>
      <c r="H64" s="110">
        <f t="shared" ref="H64:H70" si="9">E64*4+F64*9+G64*4</f>
        <v>315.77999999999997</v>
      </c>
      <c r="I64" s="25">
        <v>0.106</v>
      </c>
      <c r="J64" s="25">
        <v>0.57999999999999996</v>
      </c>
      <c r="K64" s="25">
        <v>0.34</v>
      </c>
      <c r="L64" s="25">
        <v>3.8719999999999999</v>
      </c>
      <c r="M64" s="110">
        <v>0</v>
      </c>
      <c r="N64" s="25">
        <v>278.93</v>
      </c>
      <c r="O64" s="25">
        <v>333.06</v>
      </c>
      <c r="P64" s="25">
        <v>23.28</v>
      </c>
      <c r="Q64" s="40">
        <v>2.93</v>
      </c>
      <c r="R64" s="104">
        <v>2.59</v>
      </c>
      <c r="S64" s="124">
        <v>36.159999999999997</v>
      </c>
    </row>
    <row r="65" spans="1:19" ht="15" customHeight="1" x14ac:dyDescent="0.25">
      <c r="A65" s="20"/>
      <c r="B65" s="5"/>
      <c r="C65" s="5" t="s">
        <v>164</v>
      </c>
      <c r="D65" s="5">
        <v>60</v>
      </c>
      <c r="E65" s="38">
        <v>1.73</v>
      </c>
      <c r="F65" s="38">
        <v>1.63</v>
      </c>
      <c r="G65" s="38">
        <v>3.47</v>
      </c>
      <c r="H65" s="110">
        <f t="shared" si="9"/>
        <v>35.47</v>
      </c>
      <c r="I65" s="38">
        <v>3.4000000000000002E-2</v>
      </c>
      <c r="J65" s="38">
        <v>0.02</v>
      </c>
      <c r="K65" s="38">
        <v>5.82</v>
      </c>
      <c r="L65" s="38">
        <v>0.08</v>
      </c>
      <c r="M65" s="38">
        <v>0</v>
      </c>
      <c r="N65" s="38">
        <v>14.35</v>
      </c>
      <c r="O65" s="38">
        <v>36.700000000000003</v>
      </c>
      <c r="P65" s="38">
        <v>12.1</v>
      </c>
      <c r="Q65" s="39">
        <v>0.42</v>
      </c>
      <c r="R65" s="110">
        <v>0</v>
      </c>
      <c r="S65" s="124">
        <v>0</v>
      </c>
    </row>
    <row r="66" spans="1:19" ht="15" customHeight="1" x14ac:dyDescent="0.25">
      <c r="A66" s="101"/>
      <c r="B66" s="93"/>
      <c r="C66" s="93" t="s">
        <v>153</v>
      </c>
      <c r="D66" s="120">
        <v>200</v>
      </c>
      <c r="E66" s="107">
        <v>1</v>
      </c>
      <c r="F66" s="107">
        <v>0</v>
      </c>
      <c r="G66" s="107">
        <v>20.200000000000003</v>
      </c>
      <c r="H66" s="110">
        <f t="shared" si="9"/>
        <v>84.800000000000011</v>
      </c>
      <c r="I66" s="102">
        <v>2.2000000000000002E-2</v>
      </c>
      <c r="J66" s="102">
        <v>2.2000000000000002E-2</v>
      </c>
      <c r="K66" s="102">
        <v>4</v>
      </c>
      <c r="L66" s="102">
        <v>0</v>
      </c>
      <c r="M66" s="102">
        <v>0.2</v>
      </c>
      <c r="N66" s="102">
        <v>14</v>
      </c>
      <c r="O66" s="102">
        <v>14</v>
      </c>
      <c r="P66" s="102">
        <v>8</v>
      </c>
      <c r="Q66" s="102">
        <v>2.8000000000000003</v>
      </c>
      <c r="R66" s="102">
        <v>0</v>
      </c>
      <c r="S66" s="124">
        <v>0</v>
      </c>
    </row>
    <row r="67" spans="1:19" ht="15" customHeight="1" x14ac:dyDescent="0.25">
      <c r="A67" s="20"/>
      <c r="B67" s="10"/>
      <c r="C67" s="1" t="s">
        <v>63</v>
      </c>
      <c r="D67" s="52">
        <v>40</v>
      </c>
      <c r="E67" s="41">
        <v>2.7</v>
      </c>
      <c r="F67" s="41">
        <v>0.34</v>
      </c>
      <c r="G67" s="41">
        <v>20.059999999999999</v>
      </c>
      <c r="H67" s="110">
        <f t="shared" si="9"/>
        <v>94.1</v>
      </c>
      <c r="I67" s="41">
        <v>0.04</v>
      </c>
      <c r="J67" s="41">
        <v>0.01</v>
      </c>
      <c r="K67" s="41">
        <v>0</v>
      </c>
      <c r="L67" s="41">
        <v>0</v>
      </c>
      <c r="M67" s="41">
        <v>0.44</v>
      </c>
      <c r="N67" s="41">
        <v>8</v>
      </c>
      <c r="O67" s="41">
        <v>26</v>
      </c>
      <c r="P67" s="41">
        <v>5.6</v>
      </c>
      <c r="Q67" s="41">
        <v>0.44</v>
      </c>
      <c r="R67" s="113">
        <v>0</v>
      </c>
      <c r="S67" s="124">
        <v>0</v>
      </c>
    </row>
    <row r="68" spans="1:19" ht="15" customHeight="1" x14ac:dyDescent="0.25">
      <c r="A68" s="20"/>
      <c r="B68" s="1"/>
      <c r="C68" s="1" t="s">
        <v>64</v>
      </c>
      <c r="D68" s="52">
        <v>20</v>
      </c>
      <c r="E68" s="38">
        <v>1.33</v>
      </c>
      <c r="F68" s="38">
        <v>0.24</v>
      </c>
      <c r="G68" s="38">
        <v>8.3699999999999992</v>
      </c>
      <c r="H68" s="110">
        <f t="shared" si="9"/>
        <v>40.959999999999994</v>
      </c>
      <c r="I68" s="38">
        <v>0.11</v>
      </c>
      <c r="J68" s="38">
        <v>7.0000000000000007E-2</v>
      </c>
      <c r="K68" s="38">
        <v>0.14000000000000001</v>
      </c>
      <c r="L68" s="38">
        <v>0</v>
      </c>
      <c r="M68" s="38">
        <v>0.11</v>
      </c>
      <c r="N68" s="38">
        <v>25.55</v>
      </c>
      <c r="O68" s="38">
        <v>43.75</v>
      </c>
      <c r="P68" s="38">
        <v>14</v>
      </c>
      <c r="Q68" s="39">
        <v>0.98</v>
      </c>
      <c r="R68" s="110">
        <v>0</v>
      </c>
      <c r="S68" s="124">
        <v>0</v>
      </c>
    </row>
    <row r="69" spans="1:19" ht="15" customHeight="1" x14ac:dyDescent="0.25">
      <c r="A69" s="20"/>
      <c r="B69" s="1"/>
      <c r="C69" s="1" t="s">
        <v>104</v>
      </c>
      <c r="D69" s="52">
        <v>120</v>
      </c>
      <c r="E69" s="21">
        <v>0.6</v>
      </c>
      <c r="F69" s="21">
        <v>0.6</v>
      </c>
      <c r="G69" s="21">
        <v>15.41</v>
      </c>
      <c r="H69" s="110">
        <f t="shared" si="9"/>
        <v>69.44</v>
      </c>
      <c r="I69" s="21">
        <v>0.05</v>
      </c>
      <c r="J69" s="21">
        <v>0.02</v>
      </c>
      <c r="K69" s="21">
        <v>6</v>
      </c>
      <c r="L69" s="21">
        <v>0</v>
      </c>
      <c r="M69" s="21">
        <v>0.41</v>
      </c>
      <c r="N69" s="21">
        <v>30</v>
      </c>
      <c r="O69" s="21">
        <v>22.01</v>
      </c>
      <c r="P69" s="21">
        <v>17</v>
      </c>
      <c r="Q69" s="21">
        <v>0.62</v>
      </c>
      <c r="R69" s="102">
        <v>0.18</v>
      </c>
      <c r="S69" s="124">
        <v>0.06</v>
      </c>
    </row>
    <row r="70" spans="1:19" s="90" customFormat="1" ht="15" customHeight="1" x14ac:dyDescent="0.25">
      <c r="A70" s="101"/>
      <c r="B70" s="91"/>
      <c r="C70" s="91" t="s">
        <v>159</v>
      </c>
      <c r="D70" s="118">
        <v>180</v>
      </c>
      <c r="E70" s="100">
        <v>4.37</v>
      </c>
      <c r="F70" s="100">
        <f>2.7*1.8</f>
        <v>4.8600000000000003</v>
      </c>
      <c r="G70" s="100">
        <v>7.1749999999999998</v>
      </c>
      <c r="H70" s="100">
        <f t="shared" si="9"/>
        <v>89.92</v>
      </c>
      <c r="I70" s="100">
        <v>3.5000000000000003E-2</v>
      </c>
      <c r="J70" s="100">
        <v>0.245</v>
      </c>
      <c r="K70" s="100">
        <v>0.52</v>
      </c>
      <c r="L70" s="100">
        <v>0.35</v>
      </c>
      <c r="M70" s="100">
        <v>0</v>
      </c>
      <c r="N70" s="100">
        <v>217</v>
      </c>
      <c r="O70" s="100">
        <v>57.96</v>
      </c>
      <c r="P70" s="100">
        <v>24.5</v>
      </c>
      <c r="Q70" s="100">
        <v>0.17499999999999999</v>
      </c>
      <c r="R70" s="100">
        <v>0.7</v>
      </c>
      <c r="S70" s="124">
        <v>15.75</v>
      </c>
    </row>
    <row r="71" spans="1:19" ht="15" customHeight="1" x14ac:dyDescent="0.25">
      <c r="B71" s="23"/>
      <c r="C71" s="30" t="s">
        <v>20</v>
      </c>
      <c r="D71" s="59">
        <f>SUM(D63:D70)</f>
        <v>1010</v>
      </c>
      <c r="E71" s="59">
        <f t="shared" ref="E71:S71" si="10">SUM(E63:E70)</f>
        <v>32.44</v>
      </c>
      <c r="F71" s="59">
        <f t="shared" si="10"/>
        <v>38.04</v>
      </c>
      <c r="G71" s="59">
        <f t="shared" si="10"/>
        <v>86.555000000000007</v>
      </c>
      <c r="H71" s="59">
        <f t="shared" si="10"/>
        <v>818.34</v>
      </c>
      <c r="I71" s="59">
        <f t="shared" si="10"/>
        <v>0.46699999999999997</v>
      </c>
      <c r="J71" s="59">
        <f t="shared" si="10"/>
        <v>1.0169999999999999</v>
      </c>
      <c r="K71" s="59">
        <f t="shared" si="10"/>
        <v>27.2</v>
      </c>
      <c r="L71" s="59">
        <f t="shared" si="10"/>
        <v>4.3019999999999996</v>
      </c>
      <c r="M71" s="59">
        <f t="shared" si="10"/>
        <v>1.1599999999999999</v>
      </c>
      <c r="N71" s="59">
        <f t="shared" si="10"/>
        <v>622.68000000000006</v>
      </c>
      <c r="O71" s="59">
        <f t="shared" si="10"/>
        <v>582.7600000000001</v>
      </c>
      <c r="P71" s="59">
        <f t="shared" si="10"/>
        <v>125.22999999999999</v>
      </c>
      <c r="Q71" s="59">
        <f t="shared" si="10"/>
        <v>9.1449999999999996</v>
      </c>
      <c r="R71" s="59">
        <f t="shared" si="10"/>
        <v>4.05</v>
      </c>
      <c r="S71" s="59">
        <f t="shared" si="10"/>
        <v>53.72</v>
      </c>
    </row>
    <row r="72" spans="1:19" ht="15" customHeight="1" x14ac:dyDescent="0.25">
      <c r="B72" s="26"/>
      <c r="C72" s="27"/>
      <c r="D72" s="55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105"/>
      <c r="S72" s="105"/>
    </row>
    <row r="73" spans="1:19" ht="15" customHeight="1" x14ac:dyDescent="0.25">
      <c r="A73" s="25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9"/>
      <c r="R73" s="110"/>
      <c r="S73" s="124"/>
    </row>
    <row r="74" spans="1:19" ht="15" customHeight="1" x14ac:dyDescent="0.25">
      <c r="A74" s="29"/>
      <c r="B74" s="203" t="s">
        <v>124</v>
      </c>
      <c r="C74" s="204"/>
      <c r="D74" s="57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99"/>
      <c r="S74" s="99"/>
    </row>
    <row r="75" spans="1:19" ht="15" customHeight="1" x14ac:dyDescent="0.25">
      <c r="B75" s="35">
        <v>81</v>
      </c>
      <c r="C75" s="1" t="s">
        <v>78</v>
      </c>
      <c r="D75" s="52">
        <v>250</v>
      </c>
      <c r="E75" s="25">
        <v>1.6</v>
      </c>
      <c r="F75" s="25">
        <v>4.8600000000000003</v>
      </c>
      <c r="G75" s="25">
        <v>8.56</v>
      </c>
      <c r="H75" s="25">
        <f>E75*4+F75*9+G75*4</f>
        <v>84.38</v>
      </c>
      <c r="I75" s="25">
        <v>0.03</v>
      </c>
      <c r="J75" s="25">
        <v>0.04</v>
      </c>
      <c r="K75" s="25">
        <v>10.93</v>
      </c>
      <c r="L75" s="25">
        <v>0</v>
      </c>
      <c r="M75" s="25">
        <v>0</v>
      </c>
      <c r="N75" s="25">
        <v>52.53</v>
      </c>
      <c r="O75" s="25">
        <v>46.1</v>
      </c>
      <c r="P75" s="25">
        <v>23.13</v>
      </c>
      <c r="Q75" s="40">
        <v>1.1000000000000001</v>
      </c>
      <c r="R75" s="104">
        <v>0.74</v>
      </c>
      <c r="S75" s="124">
        <v>7.75</v>
      </c>
    </row>
    <row r="76" spans="1:19" ht="15" customHeight="1" x14ac:dyDescent="0.25">
      <c r="A76" s="20"/>
      <c r="B76" s="1" t="s">
        <v>165</v>
      </c>
      <c r="C76" s="6" t="s">
        <v>178</v>
      </c>
      <c r="D76" s="53">
        <v>80</v>
      </c>
      <c r="E76" s="25">
        <f>5.29+0.57</f>
        <v>5.86</v>
      </c>
      <c r="F76" s="25">
        <f>14.8+1.51</f>
        <v>16.310000000000002</v>
      </c>
      <c r="G76" s="25">
        <f>1.28+1.79</f>
        <v>3.0700000000000003</v>
      </c>
      <c r="H76" s="104">
        <f t="shared" ref="H76:H81" si="11">E76*4+F76*9+G76*4</f>
        <v>182.51000000000002</v>
      </c>
      <c r="I76" s="25">
        <v>0.14000000000000001</v>
      </c>
      <c r="J76" s="25">
        <v>0.05</v>
      </c>
      <c r="K76" s="25">
        <v>0.09</v>
      </c>
      <c r="L76" s="25">
        <v>0</v>
      </c>
      <c r="M76" s="104">
        <v>0</v>
      </c>
      <c r="N76" s="25">
        <v>9.5399999999999991</v>
      </c>
      <c r="O76" s="25">
        <v>63.38</v>
      </c>
      <c r="P76" s="25">
        <v>11.3</v>
      </c>
      <c r="Q76" s="40">
        <v>0.745</v>
      </c>
      <c r="R76" s="104">
        <v>1.1200000000000001</v>
      </c>
      <c r="S76" s="124">
        <v>2.5499999999999998</v>
      </c>
    </row>
    <row r="77" spans="1:19" s="115" customFormat="1" ht="15" customHeight="1" x14ac:dyDescent="0.25">
      <c r="A77" s="101"/>
      <c r="B77" s="91"/>
      <c r="C77" s="91" t="s">
        <v>177</v>
      </c>
      <c r="D77" s="118">
        <v>125</v>
      </c>
      <c r="E77" s="104">
        <v>2.98</v>
      </c>
      <c r="F77" s="104">
        <v>6.12</v>
      </c>
      <c r="G77" s="104">
        <v>30.9</v>
      </c>
      <c r="H77" s="104">
        <f t="shared" si="11"/>
        <v>190.6</v>
      </c>
      <c r="I77" s="104">
        <v>2.5999999999999999E-2</v>
      </c>
      <c r="J77" s="104">
        <v>2.5999999999999999E-2</v>
      </c>
      <c r="K77" s="104">
        <v>0</v>
      </c>
      <c r="L77" s="104">
        <v>0.31</v>
      </c>
      <c r="M77" s="104">
        <v>0</v>
      </c>
      <c r="N77" s="104">
        <v>13.42</v>
      </c>
      <c r="O77" s="104">
        <v>64.900000000000006</v>
      </c>
      <c r="P77" s="104">
        <v>21.97</v>
      </c>
      <c r="Q77" s="112">
        <v>0.46</v>
      </c>
      <c r="R77" s="104">
        <v>0.54</v>
      </c>
      <c r="S77" s="126">
        <v>0.53</v>
      </c>
    </row>
    <row r="78" spans="1:19" ht="15" customHeight="1" x14ac:dyDescent="0.25">
      <c r="A78" s="20"/>
      <c r="B78" s="5"/>
      <c r="C78" s="5" t="s">
        <v>61</v>
      </c>
      <c r="D78" s="58">
        <v>200</v>
      </c>
      <c r="E78" s="25">
        <v>0.68</v>
      </c>
      <c r="F78" s="25">
        <v>0.28000000000000003</v>
      </c>
      <c r="G78" s="25">
        <v>20.76</v>
      </c>
      <c r="H78" s="104">
        <f t="shared" si="11"/>
        <v>88.28</v>
      </c>
      <c r="I78" s="25">
        <v>0.01</v>
      </c>
      <c r="J78" s="25">
        <v>0.06</v>
      </c>
      <c r="K78" s="25">
        <v>100</v>
      </c>
      <c r="L78" s="25">
        <v>0</v>
      </c>
      <c r="M78" s="25">
        <v>0</v>
      </c>
      <c r="N78" s="25">
        <v>21.34</v>
      </c>
      <c r="O78" s="25">
        <v>3.44</v>
      </c>
      <c r="P78" s="25">
        <v>3.44</v>
      </c>
      <c r="Q78" s="40">
        <v>0.63400000000000001</v>
      </c>
      <c r="R78" s="104">
        <v>0.02</v>
      </c>
      <c r="S78" s="124">
        <v>0.4</v>
      </c>
    </row>
    <row r="79" spans="1:19" ht="15" customHeight="1" x14ac:dyDescent="0.25">
      <c r="A79" s="20"/>
      <c r="B79" s="2"/>
      <c r="C79" s="1" t="s">
        <v>63</v>
      </c>
      <c r="D79" s="53">
        <v>60</v>
      </c>
      <c r="E79" s="41">
        <v>4.05</v>
      </c>
      <c r="F79" s="41">
        <v>0.51</v>
      </c>
      <c r="G79" s="41">
        <v>30.09</v>
      </c>
      <c r="H79" s="104">
        <f t="shared" si="11"/>
        <v>141.15</v>
      </c>
      <c r="I79" s="41">
        <v>0.06</v>
      </c>
      <c r="J79" s="41" t="s">
        <v>157</v>
      </c>
      <c r="K79" s="41">
        <v>0</v>
      </c>
      <c r="L79" s="41">
        <v>0</v>
      </c>
      <c r="M79" s="41">
        <v>0.66</v>
      </c>
      <c r="N79" s="41">
        <v>12</v>
      </c>
      <c r="O79" s="41">
        <v>39</v>
      </c>
      <c r="P79" s="41">
        <v>8.4</v>
      </c>
      <c r="Q79" s="41">
        <v>0.66</v>
      </c>
      <c r="R79" s="113">
        <v>0</v>
      </c>
      <c r="S79" s="124">
        <v>0</v>
      </c>
    </row>
    <row r="80" spans="1:19" ht="15" customHeight="1" x14ac:dyDescent="0.25">
      <c r="A80" s="20"/>
      <c r="B80" s="1"/>
      <c r="C80" s="1" t="s">
        <v>64</v>
      </c>
      <c r="D80" s="52">
        <v>20</v>
      </c>
      <c r="E80" s="38">
        <v>1.33</v>
      </c>
      <c r="F80" s="38">
        <v>0.24</v>
      </c>
      <c r="G80" s="38">
        <v>8.3699999999999992</v>
      </c>
      <c r="H80" s="104">
        <f t="shared" si="11"/>
        <v>40.959999999999994</v>
      </c>
      <c r="I80" s="38">
        <v>0.11</v>
      </c>
      <c r="J80" s="38">
        <v>7.0000000000000007E-2</v>
      </c>
      <c r="K80" s="38">
        <v>0.14000000000000001</v>
      </c>
      <c r="L80" s="38">
        <v>0</v>
      </c>
      <c r="M80" s="38">
        <v>0.11</v>
      </c>
      <c r="N80" s="38">
        <v>25.55</v>
      </c>
      <c r="O80" s="38">
        <v>43.75</v>
      </c>
      <c r="P80" s="38">
        <v>14</v>
      </c>
      <c r="Q80" s="39">
        <v>0.98</v>
      </c>
      <c r="R80" s="110">
        <v>0</v>
      </c>
      <c r="S80" s="124">
        <v>0</v>
      </c>
    </row>
    <row r="81" spans="1:19" ht="15" customHeight="1" x14ac:dyDescent="0.25">
      <c r="A81" s="20"/>
      <c r="B81" s="1"/>
      <c r="C81" s="1" t="s">
        <v>38</v>
      </c>
      <c r="D81" s="52">
        <v>200</v>
      </c>
      <c r="E81" s="41">
        <f>2.5*2</f>
        <v>5</v>
      </c>
      <c r="F81" s="41">
        <f>2.5*2</f>
        <v>5</v>
      </c>
      <c r="G81" s="41">
        <f>8*0.75</f>
        <v>6</v>
      </c>
      <c r="H81" s="104">
        <f t="shared" si="11"/>
        <v>89</v>
      </c>
      <c r="I81" s="41">
        <v>0.08</v>
      </c>
      <c r="J81" s="41">
        <v>0.3</v>
      </c>
      <c r="K81" s="41">
        <v>2.6</v>
      </c>
      <c r="L81" s="41">
        <v>0.4</v>
      </c>
      <c r="M81" s="41">
        <v>0</v>
      </c>
      <c r="N81" s="41">
        <v>240</v>
      </c>
      <c r="O81" s="41">
        <v>180</v>
      </c>
      <c r="P81" s="41">
        <v>28</v>
      </c>
      <c r="Q81" s="41">
        <v>0.2</v>
      </c>
      <c r="R81" s="113">
        <v>0</v>
      </c>
      <c r="S81" s="124">
        <v>0</v>
      </c>
    </row>
    <row r="82" spans="1:19" ht="15" customHeight="1" x14ac:dyDescent="0.25">
      <c r="A82" s="20"/>
      <c r="B82" s="23"/>
      <c r="C82" s="30" t="s">
        <v>20</v>
      </c>
      <c r="D82" s="59">
        <f t="shared" ref="D82:S82" si="12">SUM(D75:D81)</f>
        <v>935</v>
      </c>
      <c r="E82" s="24">
        <f t="shared" si="12"/>
        <v>21.5</v>
      </c>
      <c r="F82" s="24">
        <f t="shared" si="12"/>
        <v>33.320000000000007</v>
      </c>
      <c r="G82" s="24">
        <f t="shared" si="12"/>
        <v>107.75000000000001</v>
      </c>
      <c r="H82" s="24">
        <f t="shared" si="12"/>
        <v>816.88</v>
      </c>
      <c r="I82" s="24">
        <f t="shared" si="12"/>
        <v>0.45600000000000002</v>
      </c>
      <c r="J82" s="24">
        <f t="shared" si="12"/>
        <v>0.54600000000000004</v>
      </c>
      <c r="K82" s="24">
        <f t="shared" si="12"/>
        <v>113.75999999999999</v>
      </c>
      <c r="L82" s="24">
        <f t="shared" si="12"/>
        <v>0.71</v>
      </c>
      <c r="M82" s="24">
        <f t="shared" si="12"/>
        <v>0.77</v>
      </c>
      <c r="N82" s="24">
        <f t="shared" si="12"/>
        <v>374.38</v>
      </c>
      <c r="O82" s="24">
        <f t="shared" si="12"/>
        <v>440.57</v>
      </c>
      <c r="P82" s="24">
        <f t="shared" si="12"/>
        <v>110.24</v>
      </c>
      <c r="Q82" s="24">
        <f t="shared" si="12"/>
        <v>4.7790000000000008</v>
      </c>
      <c r="R82" s="103">
        <f t="shared" si="12"/>
        <v>2.4200000000000004</v>
      </c>
      <c r="S82" s="103">
        <f t="shared" si="12"/>
        <v>11.23</v>
      </c>
    </row>
    <row r="83" spans="1:19" ht="15" customHeight="1" x14ac:dyDescent="0.25">
      <c r="B83" s="26"/>
      <c r="C83" s="27"/>
      <c r="D83" s="55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105"/>
      <c r="S83" s="105"/>
    </row>
    <row r="84" spans="1:19" ht="15" customHeight="1" x14ac:dyDescent="0.25">
      <c r="A84" s="25"/>
      <c r="R84" s="100"/>
      <c r="S84" s="124"/>
    </row>
    <row r="85" spans="1:19" ht="15" customHeight="1" x14ac:dyDescent="0.25">
      <c r="A85" s="29"/>
      <c r="B85" s="203" t="s">
        <v>125</v>
      </c>
      <c r="C85" s="204"/>
      <c r="D85" s="57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99"/>
      <c r="S85" s="99"/>
    </row>
    <row r="86" spans="1:19" s="90" customFormat="1" ht="15" customHeight="1" x14ac:dyDescent="0.25">
      <c r="A86" s="101"/>
      <c r="B86" s="97"/>
      <c r="C86" s="91" t="s">
        <v>144</v>
      </c>
      <c r="D86" s="91">
        <v>60</v>
      </c>
      <c r="E86" s="102">
        <v>0.42</v>
      </c>
      <c r="F86" s="102">
        <v>0.06</v>
      </c>
      <c r="G86" s="102">
        <v>1.1399999999999999</v>
      </c>
      <c r="H86" s="102">
        <f>E86*4+F86*9+G86*4</f>
        <v>6.7799999999999994</v>
      </c>
      <c r="I86" s="102">
        <v>2.4E-2</v>
      </c>
      <c r="J86" s="102">
        <v>1.2E-2</v>
      </c>
      <c r="K86" s="102">
        <v>2.94</v>
      </c>
      <c r="L86" s="102">
        <v>0</v>
      </c>
      <c r="M86" s="102">
        <v>0</v>
      </c>
      <c r="N86" s="102">
        <v>10.199999999999999</v>
      </c>
      <c r="O86" s="102">
        <v>18</v>
      </c>
      <c r="P86" s="102">
        <v>8.4</v>
      </c>
      <c r="Q86" s="102">
        <v>0.3</v>
      </c>
      <c r="R86" s="102">
        <v>0.12</v>
      </c>
      <c r="S86" s="124">
        <v>0</v>
      </c>
    </row>
    <row r="87" spans="1:19" s="90" customFormat="1" ht="15" customHeight="1" x14ac:dyDescent="0.25">
      <c r="A87" s="101"/>
      <c r="B87" s="122" t="s">
        <v>162</v>
      </c>
      <c r="C87" s="98" t="s">
        <v>141</v>
      </c>
      <c r="D87" s="96">
        <v>250</v>
      </c>
      <c r="E87" s="102">
        <v>2.38</v>
      </c>
      <c r="F87" s="102">
        <v>5.077</v>
      </c>
      <c r="G87" s="102">
        <v>12.9</v>
      </c>
      <c r="H87" s="102">
        <f t="shared" ref="H87:H93" si="13">E87*4+F87*9+G87*4</f>
        <v>106.81299999999999</v>
      </c>
      <c r="I87" s="102">
        <v>5.5E-2</v>
      </c>
      <c r="J87" s="102">
        <v>2.1999999999999999E-2</v>
      </c>
      <c r="K87" s="102">
        <v>0.95</v>
      </c>
      <c r="L87" s="102">
        <v>0</v>
      </c>
      <c r="M87" s="102">
        <v>0</v>
      </c>
      <c r="N87" s="102">
        <v>27.3</v>
      </c>
      <c r="O87" s="102">
        <v>36.770000000000003</v>
      </c>
      <c r="P87" s="102">
        <v>15.22</v>
      </c>
      <c r="Q87" s="102">
        <v>0.72</v>
      </c>
      <c r="R87" s="102">
        <v>0.21</v>
      </c>
      <c r="S87" s="124">
        <v>1</v>
      </c>
    </row>
    <row r="88" spans="1:19" ht="15" customHeight="1" x14ac:dyDescent="0.25">
      <c r="A88" s="20"/>
      <c r="B88" s="93">
        <v>234</v>
      </c>
      <c r="C88" s="93" t="s">
        <v>135</v>
      </c>
      <c r="D88" s="93">
        <v>80</v>
      </c>
      <c r="E88" s="21">
        <v>6.99</v>
      </c>
      <c r="F88" s="21">
        <v>5.8</v>
      </c>
      <c r="G88" s="21">
        <v>9.9700000000000006</v>
      </c>
      <c r="H88" s="102">
        <f t="shared" si="13"/>
        <v>120.03999999999999</v>
      </c>
      <c r="I88" s="21">
        <v>4.7E-2</v>
      </c>
      <c r="J88" s="21">
        <v>7.0000000000000007E-2</v>
      </c>
      <c r="K88" s="21">
        <v>0.88</v>
      </c>
      <c r="L88" s="21">
        <v>0.15</v>
      </c>
      <c r="M88" s="21">
        <v>0</v>
      </c>
      <c r="N88" s="21">
        <v>40.92</v>
      </c>
      <c r="O88" s="21">
        <v>92.31</v>
      </c>
      <c r="P88" s="21">
        <v>27.56</v>
      </c>
      <c r="Q88" s="21">
        <v>0.77</v>
      </c>
      <c r="R88" s="102">
        <v>0.9</v>
      </c>
      <c r="S88" s="124">
        <v>86.52</v>
      </c>
    </row>
    <row r="89" spans="1:19" s="90" customFormat="1" ht="15" customHeight="1" x14ac:dyDescent="0.25">
      <c r="A89" s="101"/>
      <c r="B89" s="95">
        <v>125</v>
      </c>
      <c r="C89" s="96" t="s">
        <v>68</v>
      </c>
      <c r="D89" s="121">
        <v>140</v>
      </c>
      <c r="E89" s="104">
        <v>2.67</v>
      </c>
      <c r="F89" s="104">
        <v>5.24</v>
      </c>
      <c r="G89" s="104">
        <v>18.54</v>
      </c>
      <c r="H89" s="102">
        <f t="shared" si="13"/>
        <v>132</v>
      </c>
      <c r="I89" s="104">
        <v>0.15</v>
      </c>
      <c r="J89" s="104">
        <v>0.1</v>
      </c>
      <c r="K89" s="104">
        <v>19.11</v>
      </c>
      <c r="L89" s="104">
        <v>0.08</v>
      </c>
      <c r="M89" s="104">
        <v>0</v>
      </c>
      <c r="N89" s="104">
        <v>18.100000000000001</v>
      </c>
      <c r="O89" s="104">
        <v>73.900000000000006</v>
      </c>
      <c r="P89" s="104">
        <v>26.92</v>
      </c>
      <c r="Q89" s="112">
        <v>1.08</v>
      </c>
      <c r="R89" s="104">
        <v>0.37</v>
      </c>
      <c r="S89" s="124">
        <v>0</v>
      </c>
    </row>
    <row r="90" spans="1:19" s="90" customFormat="1" ht="15" customHeight="1" x14ac:dyDescent="0.25">
      <c r="A90" s="101"/>
      <c r="B90" s="91">
        <v>397</v>
      </c>
      <c r="C90" s="91" t="s">
        <v>130</v>
      </c>
      <c r="D90" s="91">
        <v>200</v>
      </c>
      <c r="E90" s="110">
        <v>0.12</v>
      </c>
      <c r="F90" s="110">
        <v>0.1</v>
      </c>
      <c r="G90" s="110">
        <v>27.5</v>
      </c>
      <c r="H90" s="104">
        <f t="shared" si="13"/>
        <v>111.38</v>
      </c>
      <c r="I90" s="110">
        <v>0.01</v>
      </c>
      <c r="J90" s="110" t="s">
        <v>156</v>
      </c>
      <c r="K90" s="110">
        <v>2.0699999999999998</v>
      </c>
      <c r="L90" s="110">
        <v>0</v>
      </c>
      <c r="M90" s="110">
        <v>0</v>
      </c>
      <c r="N90" s="110">
        <v>16.2</v>
      </c>
      <c r="O90" s="110">
        <v>7.2</v>
      </c>
      <c r="P90" s="110">
        <v>7.51</v>
      </c>
      <c r="Q90" s="111">
        <v>0.89</v>
      </c>
      <c r="R90" s="110">
        <v>7.0000000000000007E-2</v>
      </c>
      <c r="S90" s="124">
        <v>1.8</v>
      </c>
    </row>
    <row r="91" spans="1:19" s="90" customFormat="1" ht="15" customHeight="1" x14ac:dyDescent="0.25">
      <c r="A91" s="101"/>
      <c r="B91" s="92"/>
      <c r="C91" s="91" t="s">
        <v>63</v>
      </c>
      <c r="D91" s="119">
        <v>60</v>
      </c>
      <c r="E91" s="113">
        <v>4.05</v>
      </c>
      <c r="F91" s="113">
        <v>0.51</v>
      </c>
      <c r="G91" s="113">
        <v>30.09</v>
      </c>
      <c r="H91" s="104">
        <f t="shared" si="13"/>
        <v>141.15</v>
      </c>
      <c r="I91" s="113">
        <v>0.06</v>
      </c>
      <c r="J91" s="113" t="s">
        <v>157</v>
      </c>
      <c r="K91" s="113">
        <v>0</v>
      </c>
      <c r="L91" s="113">
        <v>0</v>
      </c>
      <c r="M91" s="113">
        <v>0.66</v>
      </c>
      <c r="N91" s="113">
        <v>12</v>
      </c>
      <c r="O91" s="113">
        <v>39</v>
      </c>
      <c r="P91" s="113">
        <v>8.4</v>
      </c>
      <c r="Q91" s="113">
        <v>0.66</v>
      </c>
      <c r="R91" s="113">
        <v>0</v>
      </c>
      <c r="S91" s="124">
        <v>0</v>
      </c>
    </row>
    <row r="92" spans="1:19" s="90" customFormat="1" ht="15" customHeight="1" x14ac:dyDescent="0.25">
      <c r="A92" s="101"/>
      <c r="B92" s="91"/>
      <c r="C92" s="91" t="s">
        <v>64</v>
      </c>
      <c r="D92" s="118">
        <v>40</v>
      </c>
      <c r="E92" s="110">
        <v>2.66</v>
      </c>
      <c r="F92" s="110">
        <v>0.48</v>
      </c>
      <c r="G92" s="110">
        <v>16.739999999999998</v>
      </c>
      <c r="H92" s="102">
        <f t="shared" si="13"/>
        <v>81.919999999999987</v>
      </c>
      <c r="I92" s="110">
        <v>0.22</v>
      </c>
      <c r="J92" s="110">
        <v>0.14000000000000001</v>
      </c>
      <c r="K92" s="110">
        <v>0.28000000000000003</v>
      </c>
      <c r="L92" s="110">
        <v>0</v>
      </c>
      <c r="M92" s="110">
        <v>0.22</v>
      </c>
      <c r="N92" s="110">
        <v>51.1</v>
      </c>
      <c r="O92" s="110">
        <v>87.5</v>
      </c>
      <c r="P92" s="110">
        <v>28</v>
      </c>
      <c r="Q92" s="111">
        <v>1.96</v>
      </c>
      <c r="R92" s="110">
        <v>0</v>
      </c>
      <c r="S92" s="124">
        <v>0</v>
      </c>
    </row>
    <row r="93" spans="1:19" ht="15" customHeight="1" x14ac:dyDescent="0.25">
      <c r="A93" s="20"/>
      <c r="B93" s="1"/>
      <c r="C93" s="1" t="s">
        <v>77</v>
      </c>
      <c r="D93" s="52">
        <v>160</v>
      </c>
      <c r="E93" s="31">
        <v>0.64</v>
      </c>
      <c r="F93" s="31">
        <v>0.64</v>
      </c>
      <c r="G93" s="31">
        <v>15.68</v>
      </c>
      <c r="H93" s="102">
        <f t="shared" si="13"/>
        <v>71.039999999999992</v>
      </c>
      <c r="I93" s="18">
        <v>0.05</v>
      </c>
      <c r="J93" s="18">
        <v>0.03</v>
      </c>
      <c r="K93" s="18">
        <v>16</v>
      </c>
      <c r="L93" s="18">
        <v>0</v>
      </c>
      <c r="M93" s="18">
        <v>0.2</v>
      </c>
      <c r="N93" s="18">
        <v>25.6</v>
      </c>
      <c r="O93" s="18">
        <v>17.600000000000001</v>
      </c>
      <c r="P93" s="18">
        <v>14.4</v>
      </c>
      <c r="Q93" s="18">
        <v>3.52</v>
      </c>
      <c r="R93" s="100">
        <v>0.24</v>
      </c>
      <c r="S93" s="124">
        <v>3.2</v>
      </c>
    </row>
    <row r="94" spans="1:19" ht="15" customHeight="1" x14ac:dyDescent="0.25">
      <c r="B94" s="23"/>
      <c r="C94" s="30" t="s">
        <v>20</v>
      </c>
      <c r="D94" s="59">
        <f t="shared" ref="D94:S94" si="14">SUM(D86:D93)</f>
        <v>990</v>
      </c>
      <c r="E94" s="24">
        <f t="shared" si="14"/>
        <v>19.93</v>
      </c>
      <c r="F94" s="24">
        <f t="shared" si="14"/>
        <v>17.907000000000004</v>
      </c>
      <c r="G94" s="24">
        <f t="shared" si="14"/>
        <v>132.56</v>
      </c>
      <c r="H94" s="24">
        <f t="shared" si="14"/>
        <v>771.12299999999993</v>
      </c>
      <c r="I94" s="24">
        <f t="shared" si="14"/>
        <v>0.6160000000000001</v>
      </c>
      <c r="J94" s="24">
        <f t="shared" si="14"/>
        <v>0.374</v>
      </c>
      <c r="K94" s="24">
        <f t="shared" si="14"/>
        <v>42.230000000000004</v>
      </c>
      <c r="L94" s="24">
        <f t="shared" si="14"/>
        <v>0.22999999999999998</v>
      </c>
      <c r="M94" s="24">
        <f t="shared" si="14"/>
        <v>1.08</v>
      </c>
      <c r="N94" s="24">
        <f t="shared" si="14"/>
        <v>201.42000000000002</v>
      </c>
      <c r="O94" s="24">
        <f t="shared" si="14"/>
        <v>372.28000000000003</v>
      </c>
      <c r="P94" s="24">
        <f t="shared" si="14"/>
        <v>136.41</v>
      </c>
      <c r="Q94" s="24">
        <f t="shared" si="14"/>
        <v>9.9</v>
      </c>
      <c r="R94" s="103">
        <f t="shared" si="14"/>
        <v>1.9100000000000001</v>
      </c>
      <c r="S94" s="103">
        <f t="shared" si="14"/>
        <v>92.52</v>
      </c>
    </row>
    <row r="95" spans="1:19" ht="15" customHeight="1" x14ac:dyDescent="0.25">
      <c r="B95" s="26"/>
      <c r="C95" s="27"/>
      <c r="D95" s="55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105"/>
      <c r="S95" s="105"/>
    </row>
    <row r="96" spans="1:19" ht="15" customHeight="1" x14ac:dyDescent="0.25">
      <c r="A96" s="25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102"/>
      <c r="S96" s="124"/>
    </row>
    <row r="97" spans="1:19" ht="15" customHeight="1" x14ac:dyDescent="0.25">
      <c r="A97" s="29"/>
      <c r="B97" s="203" t="s">
        <v>126</v>
      </c>
      <c r="C97" s="204"/>
      <c r="D97" s="57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99"/>
      <c r="S97" s="99"/>
    </row>
    <row r="98" spans="1:19" ht="15" customHeight="1" x14ac:dyDescent="0.25">
      <c r="B98" s="44" t="s">
        <v>82</v>
      </c>
      <c r="C98" s="5" t="s">
        <v>83</v>
      </c>
      <c r="D98" s="58">
        <v>250</v>
      </c>
      <c r="E98" s="18">
        <v>1.59</v>
      </c>
      <c r="F98" s="18">
        <v>4.9000000000000004</v>
      </c>
      <c r="G98" s="18">
        <v>9.15</v>
      </c>
      <c r="H98" s="100">
        <f t="shared" ref="H98:H99" si="15">E98*4+F98*9+G98*4</f>
        <v>87.06</v>
      </c>
      <c r="I98" s="18">
        <v>7.0000000000000007E-2</v>
      </c>
      <c r="J98" s="18">
        <v>0.05</v>
      </c>
      <c r="K98" s="18">
        <v>10.38</v>
      </c>
      <c r="L98" s="18">
        <v>0</v>
      </c>
      <c r="M98" s="18">
        <v>0</v>
      </c>
      <c r="N98" s="18">
        <v>34.85</v>
      </c>
      <c r="O98" s="18">
        <v>49.28</v>
      </c>
      <c r="P98" s="18">
        <v>20.75</v>
      </c>
      <c r="Q98" s="37">
        <v>0.78</v>
      </c>
      <c r="R98" s="100">
        <v>0.57999999999999996</v>
      </c>
      <c r="S98" s="124">
        <v>1.75</v>
      </c>
    </row>
    <row r="99" spans="1:19" ht="15" customHeight="1" x14ac:dyDescent="0.25">
      <c r="B99" s="44">
        <v>267</v>
      </c>
      <c r="C99" s="5" t="s">
        <v>80</v>
      </c>
      <c r="D99" s="58">
        <v>75</v>
      </c>
      <c r="E99" s="18">
        <v>13.2</v>
      </c>
      <c r="F99" s="18">
        <v>18.8</v>
      </c>
      <c r="G99" s="18">
        <v>9.1</v>
      </c>
      <c r="H99" s="18">
        <f t="shared" si="15"/>
        <v>258.39999999999998</v>
      </c>
      <c r="I99" s="18">
        <v>0.09</v>
      </c>
      <c r="J99" s="18">
        <v>0.18</v>
      </c>
      <c r="K99" s="18">
        <v>0</v>
      </c>
      <c r="L99" s="18">
        <v>0.45</v>
      </c>
      <c r="M99" s="100">
        <v>0</v>
      </c>
      <c r="N99" s="18">
        <v>18.329999999999998</v>
      </c>
      <c r="O99" s="18">
        <v>208.98</v>
      </c>
      <c r="P99" s="18">
        <v>32.299999999999997</v>
      </c>
      <c r="Q99" s="37">
        <v>3.81</v>
      </c>
      <c r="R99" s="100">
        <v>1.86</v>
      </c>
      <c r="S99" s="124">
        <v>6.7</v>
      </c>
    </row>
    <row r="100" spans="1:19" s="115" customFormat="1" ht="15" customHeight="1" x14ac:dyDescent="0.25">
      <c r="A100" s="101"/>
      <c r="B100" s="92"/>
      <c r="C100" s="91" t="s">
        <v>117</v>
      </c>
      <c r="D100" s="119">
        <v>150</v>
      </c>
      <c r="E100" s="102">
        <v>3.2</v>
      </c>
      <c r="F100" s="102">
        <v>5.2</v>
      </c>
      <c r="G100" s="102">
        <v>20.8</v>
      </c>
      <c r="H100" s="110">
        <f>E100*4+F100*9+G100*4</f>
        <v>142.80000000000001</v>
      </c>
      <c r="I100" s="102">
        <v>0.06</v>
      </c>
      <c r="J100" s="102">
        <v>0.02</v>
      </c>
      <c r="K100" s="102">
        <v>0</v>
      </c>
      <c r="L100" s="102">
        <v>0</v>
      </c>
      <c r="M100" s="100">
        <v>0</v>
      </c>
      <c r="N100" s="102">
        <v>26.82</v>
      </c>
      <c r="O100" s="102">
        <v>111.2</v>
      </c>
      <c r="P100" s="102">
        <v>15.99</v>
      </c>
      <c r="Q100" s="102">
        <v>0.57999999999999996</v>
      </c>
      <c r="R100" s="102">
        <v>0</v>
      </c>
      <c r="S100" s="124">
        <v>0</v>
      </c>
    </row>
    <row r="101" spans="1:19" s="90" customFormat="1" ht="15" customHeight="1" x14ac:dyDescent="0.25">
      <c r="A101" s="101"/>
      <c r="B101" s="93"/>
      <c r="C101" s="93" t="s">
        <v>153</v>
      </c>
      <c r="D101" s="120">
        <v>200</v>
      </c>
      <c r="E101" s="107">
        <v>1</v>
      </c>
      <c r="F101" s="107">
        <v>0</v>
      </c>
      <c r="G101" s="107">
        <v>20.200000000000003</v>
      </c>
      <c r="H101" s="110">
        <f t="shared" ref="H101" si="16">E101*4+F101*9+G101*4</f>
        <v>84.800000000000011</v>
      </c>
      <c r="I101" s="102">
        <v>2.2000000000000002E-2</v>
      </c>
      <c r="J101" s="102">
        <v>2.2000000000000002E-2</v>
      </c>
      <c r="K101" s="102">
        <v>4</v>
      </c>
      <c r="L101" s="102">
        <v>0</v>
      </c>
      <c r="M101" s="102">
        <v>0.2</v>
      </c>
      <c r="N101" s="102">
        <v>14</v>
      </c>
      <c r="O101" s="102">
        <v>14</v>
      </c>
      <c r="P101" s="102">
        <v>8</v>
      </c>
      <c r="Q101" s="102">
        <v>2.8000000000000003</v>
      </c>
      <c r="R101" s="102">
        <v>0</v>
      </c>
      <c r="S101" s="124">
        <v>0</v>
      </c>
    </row>
    <row r="102" spans="1:19" ht="15" customHeight="1" x14ac:dyDescent="0.25">
      <c r="A102" s="20"/>
      <c r="B102" s="1"/>
      <c r="C102" s="1" t="s">
        <v>63</v>
      </c>
      <c r="D102" s="52">
        <v>40</v>
      </c>
      <c r="E102" s="41">
        <v>2.7</v>
      </c>
      <c r="F102" s="41">
        <v>0.34</v>
      </c>
      <c r="G102" s="41">
        <v>20.059999999999999</v>
      </c>
      <c r="H102" s="41">
        <v>94.1</v>
      </c>
      <c r="I102" s="41">
        <v>0.04</v>
      </c>
      <c r="J102" s="41">
        <v>0.01</v>
      </c>
      <c r="K102" s="41">
        <v>0</v>
      </c>
      <c r="L102" s="41">
        <v>0</v>
      </c>
      <c r="M102" s="41">
        <v>0.44</v>
      </c>
      <c r="N102" s="41">
        <v>8</v>
      </c>
      <c r="O102" s="41">
        <v>26</v>
      </c>
      <c r="P102" s="41">
        <v>5.6</v>
      </c>
      <c r="Q102" s="41">
        <v>0.44</v>
      </c>
      <c r="R102" s="113">
        <v>0</v>
      </c>
      <c r="S102" s="124">
        <v>0</v>
      </c>
    </row>
    <row r="103" spans="1:19" s="90" customFormat="1" ht="15" customHeight="1" x14ac:dyDescent="0.25">
      <c r="A103" s="101"/>
      <c r="B103" s="91"/>
      <c r="C103" s="91" t="s">
        <v>64</v>
      </c>
      <c r="D103" s="118">
        <v>20</v>
      </c>
      <c r="E103" s="110">
        <v>1.33</v>
      </c>
      <c r="F103" s="110">
        <v>0.24</v>
      </c>
      <c r="G103" s="110">
        <v>8.3699999999999992</v>
      </c>
      <c r="H103" s="104">
        <f t="shared" ref="H103:H104" si="17">E103*4+F103*9+G103*4</f>
        <v>40.959999999999994</v>
      </c>
      <c r="I103" s="110">
        <v>0.11</v>
      </c>
      <c r="J103" s="110">
        <v>7.0000000000000007E-2</v>
      </c>
      <c r="K103" s="110">
        <v>0.14000000000000001</v>
      </c>
      <c r="L103" s="110">
        <v>0</v>
      </c>
      <c r="M103" s="110">
        <v>0.11</v>
      </c>
      <c r="N103" s="110">
        <v>25.55</v>
      </c>
      <c r="O103" s="110">
        <v>43.75</v>
      </c>
      <c r="P103" s="110">
        <v>14</v>
      </c>
      <c r="Q103" s="111">
        <v>0.98</v>
      </c>
      <c r="R103" s="110">
        <v>0</v>
      </c>
      <c r="S103" s="124">
        <v>0</v>
      </c>
    </row>
    <row r="104" spans="1:19" s="90" customFormat="1" ht="15" customHeight="1" x14ac:dyDescent="0.25">
      <c r="A104" s="101"/>
      <c r="B104" s="91"/>
      <c r="C104" s="91" t="s">
        <v>159</v>
      </c>
      <c r="D104" s="118">
        <v>180</v>
      </c>
      <c r="E104" s="100">
        <v>4.37</v>
      </c>
      <c r="F104" s="100">
        <f>2.7*1.8</f>
        <v>4.8600000000000003</v>
      </c>
      <c r="G104" s="100">
        <v>7.1749999999999998</v>
      </c>
      <c r="H104" s="100">
        <f t="shared" si="17"/>
        <v>89.92</v>
      </c>
      <c r="I104" s="100">
        <v>3.5000000000000003E-2</v>
      </c>
      <c r="J104" s="100">
        <v>0.245</v>
      </c>
      <c r="K104" s="100">
        <v>0.52</v>
      </c>
      <c r="L104" s="100">
        <v>0.35</v>
      </c>
      <c r="M104" s="100">
        <v>0</v>
      </c>
      <c r="N104" s="100">
        <v>217</v>
      </c>
      <c r="O104" s="100">
        <v>57.96</v>
      </c>
      <c r="P104" s="100">
        <v>24.5</v>
      </c>
      <c r="Q104" s="100">
        <v>0.17499999999999999</v>
      </c>
      <c r="R104" s="100">
        <v>0.7</v>
      </c>
      <c r="S104" s="124">
        <v>15.75</v>
      </c>
    </row>
    <row r="105" spans="1:19" ht="15" customHeight="1" x14ac:dyDescent="0.25">
      <c r="B105" s="23"/>
      <c r="C105" s="24" t="s">
        <v>20</v>
      </c>
      <c r="D105" s="59">
        <f>SUM(D98:D104)</f>
        <v>915</v>
      </c>
      <c r="E105" s="59">
        <f>SUM(E98:E104)</f>
        <v>27.389999999999997</v>
      </c>
      <c r="F105" s="59">
        <f>SUM(F98:F104)</f>
        <v>34.340000000000003</v>
      </c>
      <c r="G105" s="59">
        <f>SUM(G98:G104)</f>
        <v>94.855000000000004</v>
      </c>
      <c r="H105" s="59">
        <f>SUM(H98:H104)</f>
        <v>798.04</v>
      </c>
      <c r="I105" s="59">
        <f>SUM(I98:I104)</f>
        <v>0.42699999999999994</v>
      </c>
      <c r="J105" s="59">
        <f>SUM(J98:J104)</f>
        <v>0.59699999999999998</v>
      </c>
      <c r="K105" s="59">
        <f>SUM(K98:K104)</f>
        <v>15.040000000000001</v>
      </c>
      <c r="L105" s="59">
        <f>SUM(L98:L104)</f>
        <v>0.8</v>
      </c>
      <c r="M105" s="59">
        <f>SUM(M98:M104)</f>
        <v>0.75</v>
      </c>
      <c r="N105" s="59">
        <f>SUM(N98:N104)</f>
        <v>344.55</v>
      </c>
      <c r="O105" s="59">
        <f>SUM(O98:O104)</f>
        <v>511.16999999999996</v>
      </c>
      <c r="P105" s="59">
        <f>SUM(P98:P104)</f>
        <v>121.13999999999999</v>
      </c>
      <c r="Q105" s="59">
        <f>SUM(Q98:Q104)</f>
        <v>9.5650000000000013</v>
      </c>
      <c r="R105" s="59">
        <f>SUM(R98:R104)</f>
        <v>3.1399999999999997</v>
      </c>
      <c r="S105" s="59">
        <f>SUM(S98:S104)</f>
        <v>24.2</v>
      </c>
    </row>
    <row r="106" spans="1:19" ht="15" customHeight="1" x14ac:dyDescent="0.25">
      <c r="B106" s="26"/>
      <c r="C106" s="27"/>
      <c r="D106" s="55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105"/>
      <c r="S106" s="105"/>
    </row>
    <row r="107" spans="1:19" ht="15" customHeight="1" x14ac:dyDescent="0.25">
      <c r="A107" s="25"/>
      <c r="E107" s="32"/>
      <c r="F107" s="32"/>
      <c r="G107" s="32"/>
      <c r="H107" s="32"/>
      <c r="I107" s="21"/>
      <c r="J107" s="21"/>
      <c r="K107" s="21"/>
      <c r="L107" s="21"/>
      <c r="M107" s="21"/>
      <c r="N107" s="21"/>
      <c r="O107" s="21"/>
      <c r="P107" s="21"/>
      <c r="Q107" s="21"/>
      <c r="R107" s="102"/>
      <c r="S107" s="124"/>
    </row>
    <row r="108" spans="1:19" ht="15" customHeight="1" x14ac:dyDescent="0.25">
      <c r="A108" s="33"/>
      <c r="B108" s="203" t="s">
        <v>127</v>
      </c>
      <c r="C108" s="204"/>
      <c r="D108" s="64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116"/>
      <c r="S108" s="124"/>
    </row>
    <row r="109" spans="1:19" ht="15" customHeight="1" x14ac:dyDescent="0.25">
      <c r="A109" s="20"/>
      <c r="B109" s="9">
        <v>82</v>
      </c>
      <c r="C109" s="6" t="s">
        <v>79</v>
      </c>
      <c r="D109" s="53">
        <v>250</v>
      </c>
      <c r="E109" s="25">
        <v>1.8</v>
      </c>
      <c r="F109" s="25">
        <v>4.92</v>
      </c>
      <c r="G109" s="25">
        <v>10.93</v>
      </c>
      <c r="H109" s="104">
        <f t="shared" ref="H109:H115" si="18">E109*4+F109*9+G109*4</f>
        <v>95.2</v>
      </c>
      <c r="I109" s="25">
        <v>0.05</v>
      </c>
      <c r="J109" s="25">
        <v>0.05</v>
      </c>
      <c r="K109" s="25">
        <v>10.68</v>
      </c>
      <c r="L109" s="25">
        <v>0</v>
      </c>
      <c r="M109" s="25">
        <v>0.6</v>
      </c>
      <c r="N109" s="25">
        <v>49.73</v>
      </c>
      <c r="O109" s="25">
        <v>54.6</v>
      </c>
      <c r="P109" s="25">
        <v>26.13</v>
      </c>
      <c r="Q109" s="40">
        <v>1.23</v>
      </c>
      <c r="R109" s="104">
        <v>0.74</v>
      </c>
      <c r="S109" s="124">
        <v>7.75</v>
      </c>
    </row>
    <row r="110" spans="1:19" ht="15" customHeight="1" x14ac:dyDescent="0.25">
      <c r="B110" s="91">
        <v>250</v>
      </c>
      <c r="C110" s="91" t="s">
        <v>128</v>
      </c>
      <c r="D110" s="91">
        <v>70</v>
      </c>
      <c r="E110" s="25">
        <v>12.5</v>
      </c>
      <c r="F110" s="25">
        <v>6.4</v>
      </c>
      <c r="G110" s="25">
        <v>1.3</v>
      </c>
      <c r="H110" s="104">
        <f t="shared" si="18"/>
        <v>112.8</v>
      </c>
      <c r="I110" s="25">
        <v>2.7E-2</v>
      </c>
      <c r="J110" s="25">
        <v>4.5999999999999999E-2</v>
      </c>
      <c r="K110" s="25">
        <v>1.1299999999999999</v>
      </c>
      <c r="L110" s="25">
        <v>0.3</v>
      </c>
      <c r="M110" s="25">
        <v>0</v>
      </c>
      <c r="N110" s="25">
        <v>74.63</v>
      </c>
      <c r="O110" s="25">
        <v>89</v>
      </c>
      <c r="P110" s="25">
        <v>26.85</v>
      </c>
      <c r="Q110" s="40">
        <v>0.53</v>
      </c>
      <c r="R110" s="104">
        <v>0.67</v>
      </c>
      <c r="S110" s="124">
        <v>0.19</v>
      </c>
    </row>
    <row r="111" spans="1:19" ht="15" customHeight="1" x14ac:dyDescent="0.25">
      <c r="A111" s="20"/>
      <c r="B111" s="92">
        <v>205</v>
      </c>
      <c r="C111" s="94" t="s">
        <v>140</v>
      </c>
      <c r="D111" s="94">
        <v>125</v>
      </c>
      <c r="E111" s="21">
        <v>4.3099999999999996</v>
      </c>
      <c r="F111" s="21">
        <v>4.99</v>
      </c>
      <c r="G111" s="21">
        <v>23.77</v>
      </c>
      <c r="H111" s="104">
        <f t="shared" si="18"/>
        <v>157.23000000000002</v>
      </c>
      <c r="I111" s="21">
        <v>0.06</v>
      </c>
      <c r="J111" s="21">
        <v>0.03</v>
      </c>
      <c r="K111" s="21">
        <v>2.2599999999999998</v>
      </c>
      <c r="L111" s="21">
        <v>0</v>
      </c>
      <c r="M111" s="104">
        <v>0</v>
      </c>
      <c r="N111" s="21">
        <v>16.18</v>
      </c>
      <c r="O111" s="21">
        <v>42.4</v>
      </c>
      <c r="P111" s="21">
        <v>14.45</v>
      </c>
      <c r="Q111" s="21">
        <v>0.86</v>
      </c>
      <c r="R111" s="102">
        <v>0.95</v>
      </c>
      <c r="S111" s="124">
        <v>0</v>
      </c>
    </row>
    <row r="112" spans="1:19" ht="15" customHeight="1" x14ac:dyDescent="0.25">
      <c r="A112" s="20"/>
      <c r="B112" s="36">
        <v>392</v>
      </c>
      <c r="C112" s="1" t="s">
        <v>84</v>
      </c>
      <c r="D112" s="52">
        <v>200</v>
      </c>
      <c r="E112" s="25">
        <v>7.0000000000000007E-2</v>
      </c>
      <c r="F112" s="25">
        <v>0.02</v>
      </c>
      <c r="G112" s="25">
        <v>10.06</v>
      </c>
      <c r="H112" s="104">
        <f t="shared" si="18"/>
        <v>40.700000000000003</v>
      </c>
      <c r="I112" s="25">
        <v>0</v>
      </c>
      <c r="J112" s="25">
        <v>0</v>
      </c>
      <c r="K112" s="25">
        <v>0.03</v>
      </c>
      <c r="L112" s="25">
        <v>0</v>
      </c>
      <c r="M112" s="104">
        <v>0</v>
      </c>
      <c r="N112" s="25">
        <v>11.1</v>
      </c>
      <c r="O112" s="25">
        <v>2.8</v>
      </c>
      <c r="P112" s="25">
        <v>1.4</v>
      </c>
      <c r="Q112" s="40">
        <v>0.28000000000000003</v>
      </c>
      <c r="R112" s="104">
        <v>0</v>
      </c>
      <c r="S112" s="124">
        <v>0</v>
      </c>
    </row>
    <row r="113" spans="1:23" s="90" customFormat="1" ht="15" customHeight="1" x14ac:dyDescent="0.25">
      <c r="A113" s="101"/>
      <c r="B113" s="92"/>
      <c r="C113" s="91" t="s">
        <v>63</v>
      </c>
      <c r="D113" s="119">
        <v>60</v>
      </c>
      <c r="E113" s="113">
        <v>4.05</v>
      </c>
      <c r="F113" s="113">
        <v>0.51</v>
      </c>
      <c r="G113" s="113">
        <v>30.09</v>
      </c>
      <c r="H113" s="104">
        <f t="shared" si="18"/>
        <v>141.15</v>
      </c>
      <c r="I113" s="113">
        <v>0.06</v>
      </c>
      <c r="J113" s="113" t="s">
        <v>157</v>
      </c>
      <c r="K113" s="113">
        <v>0</v>
      </c>
      <c r="L113" s="113">
        <v>0</v>
      </c>
      <c r="M113" s="113">
        <v>0.66</v>
      </c>
      <c r="N113" s="113">
        <v>12</v>
      </c>
      <c r="O113" s="113">
        <v>39</v>
      </c>
      <c r="P113" s="113">
        <v>8.4</v>
      </c>
      <c r="Q113" s="113">
        <v>0.66</v>
      </c>
      <c r="R113" s="113">
        <v>0</v>
      </c>
      <c r="S113" s="124">
        <v>0</v>
      </c>
    </row>
    <row r="114" spans="1:23" ht="15" customHeight="1" x14ac:dyDescent="0.25">
      <c r="A114" s="20"/>
      <c r="B114" s="35"/>
      <c r="C114" s="1" t="s">
        <v>64</v>
      </c>
      <c r="D114" s="52">
        <v>20</v>
      </c>
      <c r="E114" s="38">
        <v>1.33</v>
      </c>
      <c r="F114" s="38">
        <v>0.24</v>
      </c>
      <c r="G114" s="38">
        <v>8.3699999999999992</v>
      </c>
      <c r="H114" s="104">
        <f t="shared" si="18"/>
        <v>40.959999999999994</v>
      </c>
      <c r="I114" s="38">
        <v>0.11</v>
      </c>
      <c r="J114" s="38">
        <v>7.0000000000000007E-2</v>
      </c>
      <c r="K114" s="38">
        <v>0.14000000000000001</v>
      </c>
      <c r="L114" s="38">
        <v>0</v>
      </c>
      <c r="M114" s="38">
        <v>0.11</v>
      </c>
      <c r="N114" s="38">
        <v>25.55</v>
      </c>
      <c r="O114" s="38">
        <v>43.75</v>
      </c>
      <c r="P114" s="38">
        <v>14</v>
      </c>
      <c r="Q114" s="39">
        <v>0.98</v>
      </c>
      <c r="R114" s="110">
        <v>0</v>
      </c>
      <c r="S114" s="124">
        <v>0</v>
      </c>
    </row>
    <row r="115" spans="1:23" s="90" customFormat="1" ht="15" customHeight="1" x14ac:dyDescent="0.25">
      <c r="A115" s="101"/>
      <c r="B115" s="108"/>
      <c r="C115" s="91" t="s">
        <v>147</v>
      </c>
      <c r="D115" s="118">
        <v>35</v>
      </c>
      <c r="E115" s="104">
        <v>2.92</v>
      </c>
      <c r="F115" s="104">
        <v>1.39</v>
      </c>
      <c r="G115" s="104">
        <v>46.95</v>
      </c>
      <c r="H115" s="104">
        <f t="shared" si="18"/>
        <v>211.99</v>
      </c>
      <c r="I115" s="104">
        <v>0.04</v>
      </c>
      <c r="J115" s="104">
        <v>0.06</v>
      </c>
      <c r="K115" s="104">
        <v>0</v>
      </c>
      <c r="L115" s="104">
        <v>0.2797</v>
      </c>
      <c r="M115" s="104">
        <v>0</v>
      </c>
      <c r="N115" s="104">
        <v>10.14</v>
      </c>
      <c r="O115" s="104">
        <v>37.590000000000003</v>
      </c>
      <c r="P115" s="104">
        <v>7.69</v>
      </c>
      <c r="Q115" s="112">
        <v>0.64</v>
      </c>
      <c r="R115" s="104">
        <v>0</v>
      </c>
      <c r="S115" s="124">
        <v>0</v>
      </c>
    </row>
    <row r="116" spans="1:23" s="90" customFormat="1" ht="15" customHeight="1" x14ac:dyDescent="0.25">
      <c r="A116" s="101"/>
      <c r="B116" s="91"/>
      <c r="C116" s="91" t="s">
        <v>38</v>
      </c>
      <c r="D116" s="118">
        <v>200</v>
      </c>
      <c r="E116" s="113">
        <f>2.5*2</f>
        <v>5</v>
      </c>
      <c r="F116" s="113">
        <f>2.5*2</f>
        <v>5</v>
      </c>
      <c r="G116" s="113">
        <f>8*0.75</f>
        <v>6</v>
      </c>
      <c r="H116" s="104">
        <f t="shared" ref="H116" si="19">E116*4+F116*9+G116*4</f>
        <v>89</v>
      </c>
      <c r="I116" s="113">
        <v>0.08</v>
      </c>
      <c r="J116" s="113">
        <v>0.3</v>
      </c>
      <c r="K116" s="113">
        <v>2.6</v>
      </c>
      <c r="L116" s="113">
        <v>0.4</v>
      </c>
      <c r="M116" s="113">
        <v>0</v>
      </c>
      <c r="N116" s="113">
        <v>240</v>
      </c>
      <c r="O116" s="113">
        <v>180</v>
      </c>
      <c r="P116" s="113">
        <v>28</v>
      </c>
      <c r="Q116" s="113">
        <v>0.2</v>
      </c>
      <c r="R116" s="113">
        <v>0</v>
      </c>
      <c r="S116" s="124">
        <v>0</v>
      </c>
    </row>
    <row r="117" spans="1:23" ht="15" customHeight="1" x14ac:dyDescent="0.25">
      <c r="B117" s="26"/>
      <c r="C117" s="24" t="s">
        <v>20</v>
      </c>
      <c r="D117" s="59">
        <f>SUM(D109:D116)</f>
        <v>960</v>
      </c>
      <c r="E117" s="24">
        <f t="shared" ref="E117:S117" si="20">SUM(E109:E116)</f>
        <v>31.980000000000004</v>
      </c>
      <c r="F117" s="24">
        <f t="shared" si="20"/>
        <v>23.470000000000002</v>
      </c>
      <c r="G117" s="24">
        <f t="shared" si="20"/>
        <v>137.47000000000003</v>
      </c>
      <c r="H117" s="24">
        <f t="shared" si="20"/>
        <v>889.03000000000009</v>
      </c>
      <c r="I117" s="24">
        <f t="shared" si="20"/>
        <v>0.42699999999999999</v>
      </c>
      <c r="J117" s="24">
        <f t="shared" si="20"/>
        <v>0.55600000000000005</v>
      </c>
      <c r="K117" s="24">
        <f t="shared" si="20"/>
        <v>16.84</v>
      </c>
      <c r="L117" s="24">
        <f t="shared" si="20"/>
        <v>0.97970000000000002</v>
      </c>
      <c r="M117" s="24">
        <f t="shared" si="20"/>
        <v>1.37</v>
      </c>
      <c r="N117" s="24">
        <f t="shared" si="20"/>
        <v>439.33</v>
      </c>
      <c r="O117" s="24">
        <f t="shared" si="20"/>
        <v>489.14</v>
      </c>
      <c r="P117" s="24">
        <f t="shared" si="20"/>
        <v>126.92000000000002</v>
      </c>
      <c r="Q117" s="24">
        <f t="shared" si="20"/>
        <v>5.3800000000000008</v>
      </c>
      <c r="R117" s="24">
        <f t="shared" si="20"/>
        <v>2.3600000000000003</v>
      </c>
      <c r="S117" s="103">
        <f t="shared" si="20"/>
        <v>7.94</v>
      </c>
    </row>
    <row r="118" spans="1:23" ht="15" customHeight="1" x14ac:dyDescent="0.25">
      <c r="B118" s="26"/>
      <c r="C118" s="27"/>
      <c r="D118" s="55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105"/>
    </row>
    <row r="119" spans="1:23" ht="15" customHeight="1" x14ac:dyDescent="0.25">
      <c r="A119" s="25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85"/>
    </row>
    <row r="120" spans="1:23" ht="15" customHeight="1" x14ac:dyDescent="0.25">
      <c r="S120" s="85"/>
    </row>
    <row r="121" spans="1:23" ht="15" customHeight="1" x14ac:dyDescent="0.25">
      <c r="S121" s="85"/>
    </row>
    <row r="122" spans="1:23" ht="15" customHeight="1" x14ac:dyDescent="0.25">
      <c r="C122" s="128" t="s">
        <v>88</v>
      </c>
      <c r="G122" s="31" t="s">
        <v>89</v>
      </c>
      <c r="I122" s="18" t="s">
        <v>90</v>
      </c>
      <c r="M122" s="18" t="s">
        <v>91</v>
      </c>
      <c r="S122" s="85"/>
    </row>
    <row r="123" spans="1:23" ht="15" customHeight="1" x14ac:dyDescent="0.25">
      <c r="C123" s="129"/>
      <c r="E123" s="61" t="s">
        <v>92</v>
      </c>
      <c r="F123" s="31" t="s">
        <v>93</v>
      </c>
      <c r="G123" s="31" t="s">
        <v>94</v>
      </c>
      <c r="H123" s="31" t="s">
        <v>161</v>
      </c>
      <c r="I123" s="18" t="s">
        <v>95</v>
      </c>
      <c r="J123" s="18" t="s">
        <v>96</v>
      </c>
      <c r="K123" s="18" t="s">
        <v>97</v>
      </c>
      <c r="L123" s="18" t="s">
        <v>98</v>
      </c>
      <c r="M123" s="18" t="s">
        <v>99</v>
      </c>
      <c r="N123" s="18" t="s">
        <v>100</v>
      </c>
      <c r="O123" s="18" t="s">
        <v>101</v>
      </c>
      <c r="P123" s="18" t="s">
        <v>102</v>
      </c>
      <c r="Q123" s="18" t="s">
        <v>103</v>
      </c>
      <c r="R123" s="18" t="s">
        <v>150</v>
      </c>
      <c r="S123" s="100" t="s">
        <v>151</v>
      </c>
      <c r="T123" s="131"/>
    </row>
    <row r="124" spans="1:23" ht="15" customHeight="1" x14ac:dyDescent="0.25">
      <c r="C124" s="129" t="s">
        <v>176</v>
      </c>
      <c r="E124" s="61">
        <v>77</v>
      </c>
      <c r="F124" s="31">
        <v>79</v>
      </c>
      <c r="G124" s="31">
        <v>335</v>
      </c>
      <c r="H124" s="31">
        <v>2350</v>
      </c>
      <c r="I124" s="18">
        <v>1.2</v>
      </c>
      <c r="J124" s="18">
        <v>1.4</v>
      </c>
      <c r="K124" s="18">
        <v>60</v>
      </c>
      <c r="L124" s="18">
        <v>0.7</v>
      </c>
      <c r="M124" s="18">
        <v>10</v>
      </c>
      <c r="N124" s="18">
        <v>1100</v>
      </c>
      <c r="O124" s="18">
        <v>1650</v>
      </c>
      <c r="P124" s="18">
        <v>250</v>
      </c>
      <c r="Q124" s="18">
        <v>12</v>
      </c>
      <c r="R124" s="18">
        <v>10</v>
      </c>
      <c r="S124" s="100">
        <v>0.1</v>
      </c>
      <c r="T124" s="131"/>
    </row>
    <row r="125" spans="1:23" ht="15" customHeight="1" x14ac:dyDescent="0.25">
      <c r="C125" s="129" t="s">
        <v>152</v>
      </c>
      <c r="E125" s="61">
        <v>19.25</v>
      </c>
      <c r="F125" s="31">
        <v>19.75</v>
      </c>
      <c r="G125" s="31">
        <v>83.75</v>
      </c>
      <c r="H125" s="31">
        <v>587.5</v>
      </c>
      <c r="I125" s="18">
        <v>0.3</v>
      </c>
      <c r="J125" s="18">
        <v>0.35</v>
      </c>
      <c r="K125" s="18">
        <v>15</v>
      </c>
      <c r="L125" s="18">
        <v>0.17499999999999999</v>
      </c>
      <c r="M125" s="18">
        <v>2.5</v>
      </c>
      <c r="N125" s="18">
        <v>275</v>
      </c>
      <c r="O125" s="18">
        <v>412.5</v>
      </c>
      <c r="P125" s="18">
        <v>62.5</v>
      </c>
      <c r="Q125" s="18">
        <v>3</v>
      </c>
      <c r="R125" s="18">
        <v>2.5</v>
      </c>
      <c r="S125" s="100">
        <v>2.5000000000000001E-2</v>
      </c>
      <c r="T125" s="131"/>
    </row>
    <row r="126" spans="1:23" ht="15" customHeight="1" x14ac:dyDescent="0.25">
      <c r="C126" s="192" t="s">
        <v>105</v>
      </c>
      <c r="D126" s="193"/>
      <c r="E126" s="194">
        <v>26.95</v>
      </c>
      <c r="F126" s="195">
        <v>27.65</v>
      </c>
      <c r="G126" s="195">
        <v>117.24999999999999</v>
      </c>
      <c r="H126" s="195">
        <v>822.5</v>
      </c>
      <c r="I126" s="195">
        <v>0.42</v>
      </c>
      <c r="J126" s="195">
        <v>0.48999999999999994</v>
      </c>
      <c r="K126" s="195">
        <v>21</v>
      </c>
      <c r="L126" s="195">
        <v>0.24499999999999997</v>
      </c>
      <c r="M126" s="195">
        <v>3.5</v>
      </c>
      <c r="N126" s="195">
        <v>385</v>
      </c>
      <c r="O126" s="195">
        <v>577.5</v>
      </c>
      <c r="P126" s="195">
        <v>87.5</v>
      </c>
      <c r="Q126" s="195">
        <v>4.1999999999999993</v>
      </c>
      <c r="R126" s="195">
        <v>3.5</v>
      </c>
      <c r="S126" s="195">
        <v>3.4999999999999996E-2</v>
      </c>
      <c r="T126" s="131"/>
    </row>
    <row r="127" spans="1:23" ht="15" customHeight="1" x14ac:dyDescent="0.25">
      <c r="S127" s="130"/>
      <c r="T127" s="131"/>
    </row>
    <row r="128" spans="1:23" s="133" customFormat="1" ht="15" customHeight="1" x14ac:dyDescent="0.25">
      <c r="A128" s="127"/>
      <c r="B128" s="132"/>
      <c r="C128" s="189" t="s">
        <v>175</v>
      </c>
      <c r="D128" s="190"/>
      <c r="E128" s="191">
        <f>(E117+E105+E94+E82+E71+E59+E48+E35+E24+E13)/10</f>
        <v>29.414000000000005</v>
      </c>
      <c r="F128" s="191">
        <f>(F117+F105+F94+F82+F71+F59+F48+F35+F24+F13)/10</f>
        <v>28.511700000000008</v>
      </c>
      <c r="G128" s="191">
        <f>(G117+G105+G94+G82+G71+G59+G48+G35+G24+G13)/10</f>
        <v>114.8145</v>
      </c>
      <c r="H128" s="191">
        <f>(H117+H105+H94+H82+H71+H59+H48+H35+H24+H13)/10</f>
        <v>833.5993000000002</v>
      </c>
      <c r="I128" s="191">
        <f>(I117+I105+I94+I82+I71+I59+I48+I35+I24+I13)/10</f>
        <v>0.49260000000000004</v>
      </c>
      <c r="J128" s="191">
        <f>(J117+J105+J94+J82+J71+J59+J48+J35+J24+J13)/10</f>
        <v>0.59389999999999998</v>
      </c>
      <c r="K128" s="191">
        <f>(K117+K105+K94+K82+K71+K59+K48+K35+K24+K13)/10</f>
        <v>37.625399999999999</v>
      </c>
      <c r="L128" s="191">
        <f>(L117+L105+L94+L82+L71+L59+L48+L35+L24+L13)/10</f>
        <v>1.1081699999999999</v>
      </c>
      <c r="M128" s="191">
        <f>(M117+M105+M94+M82+M71+M59+M48+M35+M24+M13)/10</f>
        <v>1.1919999999999999</v>
      </c>
      <c r="N128" s="191">
        <f>(N117+N105+N94+N82+N71+N59+N48+N35+N24+N13)/10</f>
        <v>379.72700000000003</v>
      </c>
      <c r="O128" s="191">
        <f>(O117+O105+O94+O82+O71+O59+O48+O35+O24+O13)/10</f>
        <v>504.16900000000004</v>
      </c>
      <c r="P128" s="191">
        <f>(P117+P105+P94+P82+P71+P59+P48+P35+P24+P13)/10</f>
        <v>131.47599999999997</v>
      </c>
      <c r="Q128" s="191">
        <f>(Q117+Q105+Q94+Q82+Q71+Q59+Q48+Q35+Q24+Q13)/10</f>
        <v>7.4626000000000001</v>
      </c>
      <c r="R128" s="191">
        <f>(R117+R105+R94+R82+R71+R59+R48+R35+R24+R13)/10</f>
        <v>2.5134999999999996</v>
      </c>
      <c r="S128" s="191">
        <f>(S117+S105+S94+S82+S71+S59+S48+S35+S24+S13)/10</f>
        <v>32.9</v>
      </c>
      <c r="W128" s="133" t="s">
        <v>160</v>
      </c>
    </row>
    <row r="129" spans="19:19" ht="15" customHeight="1" x14ac:dyDescent="0.25">
      <c r="S129" s="85"/>
    </row>
    <row r="130" spans="19:19" ht="15" customHeight="1" x14ac:dyDescent="0.25">
      <c r="S130" s="85"/>
    </row>
    <row r="131" spans="19:19" ht="15" customHeight="1" x14ac:dyDescent="0.25">
      <c r="S131" s="85"/>
    </row>
    <row r="132" spans="19:19" ht="15" customHeight="1" x14ac:dyDescent="0.25">
      <c r="S132" s="85"/>
    </row>
    <row r="133" spans="19:19" ht="15" customHeight="1" x14ac:dyDescent="0.25">
      <c r="S133" s="85"/>
    </row>
    <row r="134" spans="19:19" ht="15" customHeight="1" x14ac:dyDescent="0.25">
      <c r="S134" s="85"/>
    </row>
    <row r="135" spans="19:19" ht="15" customHeight="1" x14ac:dyDescent="0.25">
      <c r="S135" s="85"/>
    </row>
    <row r="136" spans="19:19" ht="15" customHeight="1" x14ac:dyDescent="0.25">
      <c r="S136" s="85"/>
    </row>
    <row r="137" spans="19:19" ht="15" customHeight="1" x14ac:dyDescent="0.25">
      <c r="S137" s="85"/>
    </row>
    <row r="138" spans="19:19" ht="15" customHeight="1" x14ac:dyDescent="0.25">
      <c r="S138" s="85"/>
    </row>
    <row r="139" spans="19:19" ht="15" customHeight="1" x14ac:dyDescent="0.25">
      <c r="S139" s="85"/>
    </row>
    <row r="140" spans="19:19" ht="15" customHeight="1" x14ac:dyDescent="0.25">
      <c r="S140" s="85"/>
    </row>
    <row r="141" spans="19:19" ht="15" customHeight="1" x14ac:dyDescent="0.25">
      <c r="S141" s="85"/>
    </row>
    <row r="142" spans="19:19" ht="15" customHeight="1" x14ac:dyDescent="0.25">
      <c r="S142" s="85"/>
    </row>
    <row r="143" spans="19:19" ht="15" customHeight="1" x14ac:dyDescent="0.25">
      <c r="S143" s="85"/>
    </row>
    <row r="144" spans="19:19" ht="15" customHeight="1" x14ac:dyDescent="0.25">
      <c r="S144" s="85"/>
    </row>
    <row r="145" spans="19:19" ht="15" customHeight="1" x14ac:dyDescent="0.25">
      <c r="S145" s="85"/>
    </row>
    <row r="146" spans="19:19" ht="15" customHeight="1" x14ac:dyDescent="0.25">
      <c r="S146" s="85"/>
    </row>
    <row r="147" spans="19:19" ht="15" customHeight="1" x14ac:dyDescent="0.25">
      <c r="S147" s="85"/>
    </row>
    <row r="148" spans="19:19" ht="15" customHeight="1" x14ac:dyDescent="0.25">
      <c r="S148" s="85"/>
    </row>
    <row r="149" spans="19:19" ht="15" customHeight="1" x14ac:dyDescent="0.25">
      <c r="S149" s="85"/>
    </row>
    <row r="150" spans="19:19" ht="15" customHeight="1" x14ac:dyDescent="0.25">
      <c r="S150" s="85"/>
    </row>
    <row r="151" spans="19:19" ht="15" customHeight="1" x14ac:dyDescent="0.25">
      <c r="S151" s="85"/>
    </row>
    <row r="152" spans="19:19" ht="15" customHeight="1" x14ac:dyDescent="0.25">
      <c r="S152" s="85"/>
    </row>
    <row r="153" spans="19:19" ht="15" customHeight="1" x14ac:dyDescent="0.25">
      <c r="S153" s="85"/>
    </row>
    <row r="154" spans="19:19" ht="15" customHeight="1" x14ac:dyDescent="0.25">
      <c r="S154" s="85"/>
    </row>
    <row r="155" spans="19:19" ht="15" customHeight="1" x14ac:dyDescent="0.25">
      <c r="S155" s="85"/>
    </row>
    <row r="156" spans="19:19" ht="15" customHeight="1" x14ac:dyDescent="0.25">
      <c r="S156" s="85"/>
    </row>
    <row r="157" spans="19:19" ht="15" customHeight="1" x14ac:dyDescent="0.25">
      <c r="S157" s="85"/>
    </row>
    <row r="158" spans="19:19" ht="15" customHeight="1" x14ac:dyDescent="0.25">
      <c r="S158" s="85"/>
    </row>
    <row r="159" spans="19:19" ht="15" customHeight="1" x14ac:dyDescent="0.25">
      <c r="S159" s="85"/>
    </row>
    <row r="160" spans="19:19" ht="15" customHeight="1" x14ac:dyDescent="0.25">
      <c r="S160" s="85"/>
    </row>
    <row r="161" spans="19:19" ht="15" customHeight="1" x14ac:dyDescent="0.25">
      <c r="S161" s="85"/>
    </row>
    <row r="162" spans="19:19" ht="15" customHeight="1" x14ac:dyDescent="0.25">
      <c r="S162" s="85"/>
    </row>
    <row r="163" spans="19:19" ht="15" customHeight="1" x14ac:dyDescent="0.25">
      <c r="S163" s="85"/>
    </row>
    <row r="164" spans="19:19" ht="15" customHeight="1" x14ac:dyDescent="0.25">
      <c r="S164" s="85"/>
    </row>
    <row r="165" spans="19:19" ht="15" customHeight="1" x14ac:dyDescent="0.25">
      <c r="S165" s="85"/>
    </row>
    <row r="166" spans="19:19" ht="15" customHeight="1" x14ac:dyDescent="0.25">
      <c r="S166" s="85"/>
    </row>
    <row r="167" spans="19:19" ht="15" customHeight="1" x14ac:dyDescent="0.25">
      <c r="S167" s="85"/>
    </row>
    <row r="168" spans="19:19" ht="15" customHeight="1" x14ac:dyDescent="0.25">
      <c r="S168" s="85"/>
    </row>
    <row r="169" spans="19:19" ht="15" customHeight="1" x14ac:dyDescent="0.25">
      <c r="S169" s="85"/>
    </row>
    <row r="170" spans="19:19" ht="15" customHeight="1" x14ac:dyDescent="0.25">
      <c r="S170" s="85"/>
    </row>
    <row r="171" spans="19:19" ht="15" customHeight="1" x14ac:dyDescent="0.25">
      <c r="S171" s="85"/>
    </row>
    <row r="172" spans="19:19" ht="15" customHeight="1" x14ac:dyDescent="0.25">
      <c r="S172" s="85"/>
    </row>
    <row r="173" spans="19:19" ht="15" customHeight="1" x14ac:dyDescent="0.25">
      <c r="S173" s="85"/>
    </row>
    <row r="174" spans="19:19" ht="15" customHeight="1" x14ac:dyDescent="0.25">
      <c r="S174" s="85"/>
    </row>
    <row r="175" spans="19:19" ht="15" customHeight="1" x14ac:dyDescent="0.25">
      <c r="S175" s="85"/>
    </row>
    <row r="176" spans="19:19" ht="15" customHeight="1" x14ac:dyDescent="0.25">
      <c r="S176" s="85"/>
    </row>
    <row r="177" spans="19:19" ht="15" customHeight="1" x14ac:dyDescent="0.25">
      <c r="S177" s="85"/>
    </row>
    <row r="178" spans="19:19" ht="15" customHeight="1" x14ac:dyDescent="0.25">
      <c r="S178" s="85"/>
    </row>
    <row r="179" spans="19:19" ht="15" customHeight="1" x14ac:dyDescent="0.25">
      <c r="S179" s="85"/>
    </row>
    <row r="180" spans="19:19" ht="15" customHeight="1" x14ac:dyDescent="0.25">
      <c r="S180" s="85"/>
    </row>
    <row r="181" spans="19:19" ht="15" customHeight="1" x14ac:dyDescent="0.25">
      <c r="S181" s="85"/>
    </row>
    <row r="182" spans="19:19" ht="15" customHeight="1" x14ac:dyDescent="0.25">
      <c r="S182" s="85"/>
    </row>
    <row r="183" spans="19:19" ht="15" customHeight="1" x14ac:dyDescent="0.25">
      <c r="S183" s="85"/>
    </row>
    <row r="184" spans="19:19" ht="15" customHeight="1" x14ac:dyDescent="0.25">
      <c r="S184" s="85"/>
    </row>
    <row r="185" spans="19:19" ht="15" customHeight="1" x14ac:dyDescent="0.25">
      <c r="S185" s="85"/>
    </row>
    <row r="186" spans="19:19" ht="15" customHeight="1" x14ac:dyDescent="0.25">
      <c r="S186" s="85"/>
    </row>
    <row r="187" spans="19:19" ht="15" customHeight="1" x14ac:dyDescent="0.25">
      <c r="S187" s="85"/>
    </row>
    <row r="188" spans="19:19" ht="15" customHeight="1" x14ac:dyDescent="0.25">
      <c r="S188" s="85"/>
    </row>
    <row r="189" spans="19:19" ht="15" customHeight="1" x14ac:dyDescent="0.25">
      <c r="S189" s="85"/>
    </row>
    <row r="190" spans="19:19" ht="15" customHeight="1" x14ac:dyDescent="0.25">
      <c r="S190" s="85"/>
    </row>
    <row r="191" spans="19:19" ht="15" customHeight="1" x14ac:dyDescent="0.25">
      <c r="S191" s="85"/>
    </row>
    <row r="192" spans="19:19" ht="15" customHeight="1" x14ac:dyDescent="0.25">
      <c r="S192" s="85"/>
    </row>
    <row r="193" spans="19:19" ht="15" customHeight="1" x14ac:dyDescent="0.25">
      <c r="S193" s="85"/>
    </row>
    <row r="194" spans="19:19" ht="15" customHeight="1" x14ac:dyDescent="0.25">
      <c r="S194" s="85"/>
    </row>
    <row r="195" spans="19:19" ht="15" customHeight="1" x14ac:dyDescent="0.25">
      <c r="S195" s="85"/>
    </row>
    <row r="196" spans="19:19" ht="15" customHeight="1" x14ac:dyDescent="0.25">
      <c r="S196" s="85"/>
    </row>
    <row r="197" spans="19:19" ht="15" customHeight="1" x14ac:dyDescent="0.25">
      <c r="S197" s="85"/>
    </row>
    <row r="198" spans="19:19" ht="15" customHeight="1" x14ac:dyDescent="0.25">
      <c r="S198" s="85"/>
    </row>
    <row r="199" spans="19:19" ht="15" customHeight="1" x14ac:dyDescent="0.25">
      <c r="S199" s="85"/>
    </row>
    <row r="200" spans="19:19" ht="15" customHeight="1" x14ac:dyDescent="0.25">
      <c r="S200" s="85"/>
    </row>
    <row r="201" spans="19:19" ht="15" customHeight="1" x14ac:dyDescent="0.25">
      <c r="S201" s="85"/>
    </row>
    <row r="202" spans="19:19" ht="15" customHeight="1" x14ac:dyDescent="0.25">
      <c r="S202" s="85"/>
    </row>
    <row r="203" spans="19:19" ht="15" customHeight="1" x14ac:dyDescent="0.25">
      <c r="S203" s="85"/>
    </row>
    <row r="204" spans="19:19" ht="15" customHeight="1" x14ac:dyDescent="0.25">
      <c r="S204" s="85"/>
    </row>
    <row r="205" spans="19:19" ht="15" customHeight="1" x14ac:dyDescent="0.25">
      <c r="S205" s="85"/>
    </row>
    <row r="206" spans="19:19" ht="15" customHeight="1" x14ac:dyDescent="0.25">
      <c r="S206" s="85"/>
    </row>
    <row r="207" spans="19:19" ht="15" customHeight="1" x14ac:dyDescent="0.25">
      <c r="S207" s="85"/>
    </row>
    <row r="208" spans="19:19" ht="15" customHeight="1" x14ac:dyDescent="0.25">
      <c r="S208" s="85"/>
    </row>
    <row r="209" spans="19:19" ht="15" customHeight="1" x14ac:dyDescent="0.25">
      <c r="S209" s="85"/>
    </row>
    <row r="210" spans="19:19" ht="15" customHeight="1" x14ac:dyDescent="0.25">
      <c r="S210" s="85"/>
    </row>
    <row r="211" spans="19:19" ht="15" customHeight="1" x14ac:dyDescent="0.25">
      <c r="S211" s="85"/>
    </row>
    <row r="212" spans="19:19" ht="15" customHeight="1" x14ac:dyDescent="0.25">
      <c r="S212" s="85"/>
    </row>
    <row r="213" spans="19:19" ht="15" customHeight="1" x14ac:dyDescent="0.25">
      <c r="S213" s="85"/>
    </row>
    <row r="214" spans="19:19" ht="15" customHeight="1" x14ac:dyDescent="0.25">
      <c r="S214" s="85"/>
    </row>
    <row r="215" spans="19:19" ht="15" customHeight="1" x14ac:dyDescent="0.25">
      <c r="S215" s="85"/>
    </row>
    <row r="216" spans="19:19" ht="15" customHeight="1" x14ac:dyDescent="0.25">
      <c r="S216" s="85"/>
    </row>
    <row r="217" spans="19:19" ht="15" customHeight="1" x14ac:dyDescent="0.25">
      <c r="S217" s="85"/>
    </row>
    <row r="218" spans="19:19" ht="15" customHeight="1" x14ac:dyDescent="0.25">
      <c r="S218" s="85"/>
    </row>
    <row r="219" spans="19:19" ht="15" customHeight="1" x14ac:dyDescent="0.25">
      <c r="S219" s="85"/>
    </row>
    <row r="220" spans="19:19" ht="15" customHeight="1" x14ac:dyDescent="0.25">
      <c r="S220" s="85"/>
    </row>
    <row r="221" spans="19:19" ht="15" customHeight="1" x14ac:dyDescent="0.25">
      <c r="S221" s="85"/>
    </row>
    <row r="222" spans="19:19" ht="15" customHeight="1" x14ac:dyDescent="0.25">
      <c r="S222" s="85"/>
    </row>
    <row r="223" spans="19:19" ht="15" customHeight="1" x14ac:dyDescent="0.25">
      <c r="S223" s="85"/>
    </row>
    <row r="224" spans="19:19" ht="15" customHeight="1" x14ac:dyDescent="0.25">
      <c r="S224" s="85"/>
    </row>
    <row r="225" spans="19:19" ht="15" customHeight="1" x14ac:dyDescent="0.25">
      <c r="S225" s="85"/>
    </row>
    <row r="226" spans="19:19" ht="15" customHeight="1" x14ac:dyDescent="0.25">
      <c r="S226" s="85"/>
    </row>
    <row r="227" spans="19:19" ht="15" customHeight="1" x14ac:dyDescent="0.25">
      <c r="S227" s="85"/>
    </row>
    <row r="228" spans="19:19" ht="15" customHeight="1" x14ac:dyDescent="0.25">
      <c r="S228" s="85"/>
    </row>
    <row r="229" spans="19:19" ht="15" customHeight="1" x14ac:dyDescent="0.25">
      <c r="S229" s="85"/>
    </row>
    <row r="230" spans="19:19" ht="15" customHeight="1" x14ac:dyDescent="0.25">
      <c r="S230" s="85"/>
    </row>
    <row r="231" spans="19:19" ht="15" customHeight="1" x14ac:dyDescent="0.25">
      <c r="S231" s="85"/>
    </row>
    <row r="232" spans="19:19" ht="15" customHeight="1" x14ac:dyDescent="0.25">
      <c r="S232" s="85"/>
    </row>
    <row r="233" spans="19:19" ht="15" customHeight="1" x14ac:dyDescent="0.25">
      <c r="S233" s="85"/>
    </row>
    <row r="234" spans="19:19" ht="15" customHeight="1" x14ac:dyDescent="0.25">
      <c r="S234" s="85"/>
    </row>
  </sheetData>
  <mergeCells count="18">
    <mergeCell ref="A2:A3"/>
    <mergeCell ref="D2:D3"/>
    <mergeCell ref="E2:G2"/>
    <mergeCell ref="H2:H3"/>
    <mergeCell ref="N2:R2"/>
    <mergeCell ref="I2:M2"/>
    <mergeCell ref="B2:B3"/>
    <mergeCell ref="C2:C3"/>
    <mergeCell ref="B51:C51"/>
    <mergeCell ref="B38:C38"/>
    <mergeCell ref="B27:C27"/>
    <mergeCell ref="B15:C15"/>
    <mergeCell ref="B4:C4"/>
    <mergeCell ref="B108:C108"/>
    <mergeCell ref="B97:C97"/>
    <mergeCell ref="B85:C85"/>
    <mergeCell ref="B74:C74"/>
    <mergeCell ref="B62:C62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Сырьё лето</vt:lpstr>
      <vt:lpstr>Меню лето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2020-08-19T11:01:06Z</dcterms:modified>
</cp:coreProperties>
</file>